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Y:\Cmn-PTS\PP_2024\C50_Palmitas\"/>
    </mc:Choice>
  </mc:AlternateContent>
  <xr:revisionPtr revIDLastSave="0" documentId="13_ncr:1_{5E91C72D-F368-4ABB-8C15-F9D2800FCEBE}" xr6:coauthVersionLast="36" xr6:coauthVersionMax="36" xr10:uidLastSave="{00000000-0000-0000-0000-000000000000}"/>
  <bookViews>
    <workbookView xWindow="0" yWindow="0" windowWidth="20490" windowHeight="7650" tabRatio="798"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Hoja1" sheetId="13" r:id="rId9"/>
    <sheet name="Listas" sheetId="9" state="hidden" r:id="rId10"/>
  </sheets>
  <externalReferences>
    <externalReference r:id="rId11"/>
    <externalReference r:id="rId12"/>
    <externalReference r:id="rId13"/>
    <externalReference r:id="rId14"/>
  </externalReferences>
  <definedNames>
    <definedName name="_xlnm._FilterDatabase" localSheetId="9"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U23" i="12" l="1"/>
  <c r="B28" i="4" s="1"/>
  <c r="U19" i="12"/>
  <c r="G4" i="12"/>
  <c r="I4" i="12"/>
  <c r="K4" i="12"/>
  <c r="L4" i="12" s="1"/>
  <c r="D4" i="12"/>
  <c r="D30" i="10" s="1"/>
  <c r="B4" i="12"/>
  <c r="B30" i="10" s="1"/>
  <c r="J4" i="12" l="1"/>
  <c r="O35" i="10"/>
  <c r="O37" i="10"/>
  <c r="K37" i="10"/>
  <c r="K30" i="10"/>
  <c r="Q82" i="12"/>
  <c r="P82" i="12"/>
  <c r="Q81" i="12"/>
  <c r="P81" i="12"/>
  <c r="Q80" i="12"/>
  <c r="P80" i="12"/>
  <c r="Q79" i="12"/>
  <c r="P79" i="12"/>
  <c r="Q78" i="12"/>
  <c r="P78" i="12"/>
  <c r="M79" i="12"/>
  <c r="M80" i="12"/>
  <c r="M81" i="12"/>
  <c r="M82" i="12"/>
  <c r="M78" i="12"/>
  <c r="N5" i="12"/>
  <c r="K31" i="10" s="1"/>
  <c r="N6" i="12"/>
  <c r="K32" i="10" s="1"/>
  <c r="N7" i="12"/>
  <c r="K33" i="10" s="1"/>
  <c r="N8" i="12"/>
  <c r="K34" i="10" s="1"/>
  <c r="N9" i="12"/>
  <c r="K35" i="10" s="1"/>
  <c r="N10" i="12"/>
  <c r="K36" i="10" s="1"/>
  <c r="P83" i="12" l="1"/>
  <c r="Q83" i="12"/>
  <c r="H12" i="12"/>
  <c r="D32" i="10" l="1"/>
  <c r="D33" i="10"/>
  <c r="D34" i="10"/>
  <c r="D35" i="10"/>
  <c r="D36" i="10"/>
  <c r="D37" i="10"/>
  <c r="B37" i="10"/>
  <c r="B36" i="10"/>
  <c r="B35" i="10"/>
  <c r="K62" i="4"/>
  <c r="I31" i="10" s="1"/>
  <c r="K63" i="4"/>
  <c r="I32" i="10" s="1"/>
  <c r="K64" i="4"/>
  <c r="I33" i="10" s="1"/>
  <c r="K65" i="4"/>
  <c r="I34" i="10" s="1"/>
  <c r="K66" i="4"/>
  <c r="I35" i="10" s="1"/>
  <c r="K67" i="4"/>
  <c r="I36" i="10" s="1"/>
  <c r="K68" i="4"/>
  <c r="I37" i="10" s="1"/>
  <c r="K61" i="4"/>
  <c r="I30" i="10" s="1"/>
  <c r="I62" i="4"/>
  <c r="I63" i="4"/>
  <c r="I64" i="4"/>
  <c r="I65" i="4"/>
  <c r="I66" i="4"/>
  <c r="I67" i="4"/>
  <c r="I68" i="4"/>
  <c r="L69" i="4"/>
  <c r="J68" i="4"/>
  <c r="H37" i="10" s="1"/>
  <c r="J67" i="4"/>
  <c r="H36" i="10" s="1"/>
  <c r="J66" i="4"/>
  <c r="H35" i="10" s="1"/>
  <c r="J65" i="4"/>
  <c r="H34" i="10" s="1"/>
  <c r="J64" i="4"/>
  <c r="H33" i="10" s="1"/>
  <c r="J63" i="4"/>
  <c r="H32" i="10" s="1"/>
  <c r="J62" i="4"/>
  <c r="H31" i="10" s="1"/>
  <c r="J61" i="4"/>
  <c r="H30" i="10" s="1"/>
  <c r="L5" i="12" l="1"/>
  <c r="L62" i="4" s="1"/>
  <c r="J31" i="10" s="1"/>
  <c r="O5" i="12"/>
  <c r="O31" i="10" s="1"/>
  <c r="L8" i="12"/>
  <c r="L65" i="4" s="1"/>
  <c r="J34" i="10" s="1"/>
  <c r="O8" i="12"/>
  <c r="O34" i="10" s="1"/>
  <c r="L10" i="12"/>
  <c r="L67" i="4" s="1"/>
  <c r="J36" i="10" s="1"/>
  <c r="O10" i="12"/>
  <c r="O36" i="10" s="1"/>
  <c r="L7" i="12"/>
  <c r="L64" i="4" s="1"/>
  <c r="J33" i="10" s="1"/>
  <c r="O7" i="12"/>
  <c r="O33" i="10" s="1"/>
  <c r="L11" i="12"/>
  <c r="L68" i="4" s="1"/>
  <c r="J37" i="10" s="1"/>
  <c r="L6" i="12"/>
  <c r="L63" i="4" s="1"/>
  <c r="J32" i="10" s="1"/>
  <c r="O6" i="12"/>
  <c r="O32" i="10" s="1"/>
  <c r="G62" i="4"/>
  <c r="G63" i="4"/>
  <c r="G64" i="4"/>
  <c r="G65" i="4"/>
  <c r="G66" i="4"/>
  <c r="E35" i="10" s="1"/>
  <c r="G67" i="4"/>
  <c r="E36" i="10" s="1"/>
  <c r="G68" i="4"/>
  <c r="E37" i="10" s="1"/>
  <c r="G61" i="4"/>
  <c r="E30" i="10" s="1"/>
  <c r="E33" i="10" l="1"/>
  <c r="B33" i="10"/>
  <c r="E31" i="10"/>
  <c r="B31" i="10"/>
  <c r="E34" i="10"/>
  <c r="B34" i="10"/>
  <c r="E32" i="10"/>
  <c r="B32" i="10"/>
  <c r="L61" i="4"/>
  <c r="J30" i="10" s="1"/>
  <c r="O4" i="12"/>
  <c r="O30" i="10" s="1"/>
  <c r="P32" i="10"/>
  <c r="P31" i="10"/>
  <c r="AB4" i="12" l="1"/>
  <c r="AD4" i="12"/>
  <c r="AF4" i="12"/>
  <c r="Z4" i="12"/>
  <c r="AD6" i="12"/>
  <c r="AF6" i="12"/>
  <c r="Z6" i="12"/>
  <c r="AB6" i="12"/>
  <c r="AF5" i="12"/>
  <c r="Z5" i="12"/>
  <c r="AB5" i="12"/>
  <c r="AD5" i="12"/>
  <c r="Z12" i="12" l="1"/>
  <c r="AD12" i="12"/>
  <c r="AB12" i="12"/>
  <c r="AF12" i="12"/>
  <c r="B12" i="4"/>
  <c r="U21" i="12"/>
  <c r="U18" i="12"/>
  <c r="I61" i="4"/>
  <c r="B15" i="10" l="1"/>
  <c r="B14" i="10"/>
  <c r="C15" i="10"/>
  <c r="K14" i="10"/>
  <c r="J14" i="10"/>
  <c r="C14" i="10"/>
  <c r="N82" i="12" l="1"/>
  <c r="N81" i="12"/>
  <c r="N78" i="12"/>
  <c r="N79" i="12"/>
  <c r="N80" i="12"/>
  <c r="K82" i="12"/>
  <c r="M83" i="12" l="1"/>
  <c r="N83" i="12"/>
  <c r="L9" i="12" l="1"/>
  <c r="L66" i="4" s="1"/>
  <c r="J35" i="10" s="1"/>
  <c r="O12" i="12"/>
  <c r="C36" i="3"/>
  <c r="C18" i="3"/>
  <c r="H13" i="2"/>
  <c r="G44" i="12" l="1"/>
  <c r="G26" i="12"/>
  <c r="G28" i="12"/>
  <c r="G63" i="12"/>
  <c r="H63" i="12" s="1"/>
  <c r="I63" i="12" s="1"/>
  <c r="G62" i="12"/>
  <c r="H62" i="12" s="1"/>
  <c r="I62" i="12" s="1"/>
  <c r="J62" i="12" s="1"/>
  <c r="G33" i="12"/>
  <c r="K81" i="12"/>
  <c r="K80" i="12"/>
  <c r="K79" i="12"/>
  <c r="K78" i="12"/>
  <c r="J124" i="12"/>
  <c r="K124" i="12" s="1"/>
  <c r="J123" i="12"/>
  <c r="K123" i="12" s="1"/>
  <c r="P71" i="12"/>
  <c r="M71" i="12"/>
  <c r="P70" i="12"/>
  <c r="P69" i="12"/>
  <c r="P68" i="12"/>
  <c r="H68" i="12"/>
  <c r="I68" i="12" s="1"/>
  <c r="J68" i="12" s="1"/>
  <c r="P67" i="12"/>
  <c r="P66" i="12"/>
  <c r="P65" i="12"/>
  <c r="H65" i="12"/>
  <c r="I65" i="12" s="1"/>
  <c r="J65" i="12" s="1"/>
  <c r="P64" i="12"/>
  <c r="P63" i="12"/>
  <c r="P62" i="12"/>
  <c r="P61" i="12"/>
  <c r="H61" i="12"/>
  <c r="I61" i="12" s="1"/>
  <c r="J61" i="12" s="1"/>
  <c r="P60" i="12"/>
  <c r="G60" i="12"/>
  <c r="H60" i="12" s="1"/>
  <c r="I60" i="12" s="1"/>
  <c r="J60" i="12" s="1"/>
  <c r="P59" i="12"/>
  <c r="G59" i="12"/>
  <c r="H59" i="12" s="1"/>
  <c r="I59" i="12" s="1"/>
  <c r="J59" i="12" s="1"/>
  <c r="P58" i="12"/>
  <c r="H58" i="12"/>
  <c r="I58" i="12" s="1"/>
  <c r="J58" i="12" s="1"/>
  <c r="M57" i="12"/>
  <c r="K57" i="12"/>
  <c r="P57" i="12" s="1"/>
  <c r="G57" i="12"/>
  <c r="H57" i="12" s="1"/>
  <c r="I57" i="12" s="1"/>
  <c r="J57" i="12" s="1"/>
  <c r="P56" i="12"/>
  <c r="P55" i="12"/>
  <c r="H55" i="12"/>
  <c r="I55" i="12" s="1"/>
  <c r="J55" i="12" s="1"/>
  <c r="P54" i="12"/>
  <c r="H54" i="12"/>
  <c r="I54" i="12" s="1"/>
  <c r="J54" i="12" s="1"/>
  <c r="P53" i="12"/>
  <c r="L52" i="12"/>
  <c r="P51" i="12"/>
  <c r="H51" i="12"/>
  <c r="I51" i="12" s="1"/>
  <c r="J51" i="12" s="1"/>
  <c r="J63" i="12" l="1"/>
  <c r="K125" i="12"/>
  <c r="K126" i="12" s="1"/>
  <c r="K127" i="12" s="1"/>
  <c r="K128" i="12" s="1"/>
  <c r="K129" i="12" s="1"/>
  <c r="K83" i="12"/>
  <c r="P52" i="12" l="1"/>
  <c r="K52" i="12" s="1"/>
  <c r="D43" i="12"/>
  <c r="B1" i="12"/>
  <c r="V3" i="12"/>
  <c r="S3" i="12"/>
  <c r="F69" i="4" l="1"/>
  <c r="K24" i="10" l="1"/>
  <c r="J24" i="10"/>
  <c r="J40" i="5"/>
  <c r="D40" i="5"/>
  <c r="J36" i="5"/>
  <c r="D36" i="5"/>
  <c r="D24" i="10" l="1"/>
  <c r="K13" i="10"/>
  <c r="J13" i="10"/>
  <c r="B13" i="10"/>
  <c r="C13" i="10"/>
  <c r="F8" i="10"/>
  <c r="M39"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7" i="4" l="1"/>
  <c r="F68" i="4"/>
  <c r="F64" i="4"/>
  <c r="F65" i="4"/>
  <c r="F66" i="4"/>
  <c r="F61" i="4"/>
  <c r="F63" i="4"/>
  <c r="F62" i="4"/>
  <c r="I12" i="12"/>
  <c r="G9" i="4" s="1"/>
  <c r="D60" i="5" s="1"/>
  <c r="L12" i="12"/>
  <c r="E39" i="10" l="1"/>
  <c r="H78" i="5" l="1"/>
  <c r="I78" i="5"/>
  <c r="L70" i="4"/>
  <c r="D85" i="5" s="1"/>
</calcChain>
</file>

<file path=xl/sharedStrings.xml><?xml version="1.0" encoding="utf-8"?>
<sst xmlns="http://schemas.openxmlformats.org/spreadsheetml/2006/main" count="998" uniqueCount="776">
  <si>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</si>
  <si>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</si>
  <si>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</si>
  <si>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</si>
  <si>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</si>
  <si>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</si>
  <si>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</si>
  <si>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</si>
  <si>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</si>
  <si>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</si>
  <si>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</si>
  <si>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</si>
  <si>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</si>
  <si>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</si>
  <si>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</si>
  <si>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</si>
  <si>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</si>
  <si>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</si>
  <si>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</si>
  <si>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</si>
  <si>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</si>
  <si>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</si>
  <si>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</si>
  <si>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</si>
  <si>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</si>
  <si>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</si>
  <si>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</si>
  <si>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</si>
  <si>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</si>
  <si>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</si>
  <si>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</si>
  <si>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</si>
  <si>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</si>
  <si>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</si>
  <si>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</si>
  <si>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</si>
  <si>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</si>
  <si>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</si>
  <si>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</si>
  <si>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</si>
  <si>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</si>
  <si>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</si>
  <si>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</si>
  <si>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</si>
  <si>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</si>
  <si>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</si>
  <si>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</si>
  <si>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</si>
  <si>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</si>
  <si>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</si>
  <si>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</si>
  <si>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</si>
  <si>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</si>
  <si>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</si>
  <si>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</si>
  <si>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</si>
  <si>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</si>
  <si>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</si>
  <si>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</si>
  <si>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</si>
  <si>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</si>
  <si>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</si>
  <si>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</si>
  <si>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</si>
  <si>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</si>
  <si>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</si>
  <si>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</si>
  <si>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</si>
  <si>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</si>
  <si>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</si>
  <si>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</si>
  <si>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</si>
  <si>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</si>
  <si>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</si>
  <si>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</si>
  <si>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</si>
  <si>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</si>
  <si>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</si>
  <si>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</si>
  <si>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</si>
  <si>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</si>
  <si>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</si>
  <si>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</si>
  <si>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</si>
  <si>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</si>
  <si>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</si>
  <si>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</si>
  <si>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</si>
  <si>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</si>
  <si>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</si>
  <si>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</si>
  <si>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</si>
  <si>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</si>
  <si>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</si>
  <si>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</si>
  <si>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</si>
  <si>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</si>
  <si>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</si>
  <si>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</si>
  <si>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</si>
  <si>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</si>
  <si>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</si>
  <si>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</si>
  <si>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</si>
  <si>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</si>
  <si>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</si>
  <si>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</si>
  <si>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</si>
  <si>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</si>
  <si>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</si>
  <si>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</si>
  <si>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</si>
  <si>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</si>
  <si>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</si>
  <si>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</si>
  <si>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</si>
  <si>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</si>
  <si>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</si>
  <si>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</si>
  <si>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</si>
  <si>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</si>
  <si>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</si>
  <si>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</si>
  <si>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</si>
  <si>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</si>
  <si>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</si>
  <si>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</si>
  <si>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</si>
  <si>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</si>
  <si>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</si>
  <si>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</si>
  <si>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</si>
  <si>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</si>
  <si>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</si>
  <si>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</si>
  <si>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</si>
  <si>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</si>
  <si>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</si>
  <si>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</si>
  <si>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</si>
  <si>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</si>
  <si>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</si>
  <si>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</si>
  <si>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</si>
  <si>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</si>
  <si>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</si>
  <si>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</si>
  <si>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</si>
  <si>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</si>
  <si>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</si>
  <si>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</si>
  <si>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</si>
  <si>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</si>
  <si>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</si>
  <si>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</si>
  <si>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</si>
  <si>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</si>
  <si>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</si>
  <si>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</si>
  <si>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</si>
  <si>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</si>
  <si>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</si>
  <si>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</si>
  <si>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</si>
  <si>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</si>
  <si>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</si>
  <si>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</si>
  <si>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</si>
  <si>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</si>
  <si>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</si>
  <si>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</si>
  <si>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</si>
  <si>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</si>
  <si>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</si>
  <si>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</si>
  <si>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</si>
  <si>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</si>
  <si>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</si>
  <si>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</si>
  <si>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</si>
  <si>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</si>
  <si>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</si>
  <si>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</si>
  <si>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</si>
  <si>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</si>
  <si>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</si>
  <si>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</si>
  <si>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</si>
  <si>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</si>
  <si>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</si>
  <si>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</si>
  <si>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</si>
  <si>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</si>
  <si>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</si>
  <si>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</si>
  <si>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</si>
  <si>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</si>
  <si>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</si>
  <si>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</si>
  <si>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</si>
  <si>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</si>
  <si>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</si>
  <si>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</si>
  <si>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</si>
  <si>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</si>
  <si>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</si>
  <si>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</si>
  <si>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</si>
  <si>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</si>
  <si>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</si>
  <si>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</si>
  <si>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</si>
  <si>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</si>
  <si>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</si>
  <si>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</si>
  <si>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</si>
  <si>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</si>
  <si>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</si>
  <si>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</si>
  <si>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</si>
  <si>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</si>
  <si>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</si>
  <si>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</si>
  <si>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</si>
  <si>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</si>
  <si>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</si>
  <si>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</si>
  <si>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</si>
  <si>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</si>
  <si>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</si>
  <si>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</si>
  <si>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</si>
  <si>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</si>
  <si>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</si>
  <si>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</si>
  <si>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</si>
  <si>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</si>
  <si>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</si>
  <si>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</si>
  <si>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</si>
  <si>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</si>
  <si>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</si>
  <si>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</si>
  <si>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</si>
  <si>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</si>
  <si>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</si>
  <si>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</si>
  <si>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</si>
  <si>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</si>
  <si>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</si>
  <si>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</si>
  <si>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</si>
  <si>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</si>
  <si>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</si>
  <si>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</si>
  <si>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</si>
  <si>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</si>
  <si>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</si>
  <si>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</si>
  <si>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</si>
  <si>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</si>
  <si>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</si>
  <si>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</si>
  <si>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</si>
  <si>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</si>
  <si>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</si>
  <si>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</si>
  <si>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</si>
  <si>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</si>
  <si>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</si>
  <si>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</si>
  <si>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</si>
  <si>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</si>
  <si>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</si>
  <si>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</si>
  <si>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</si>
  <si>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</si>
  <si>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</si>
  <si>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</si>
  <si>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</si>
  <si>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</si>
  <si>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</si>
  <si>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</si>
  <si>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</si>
  <si>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</si>
  <si>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</si>
  <si>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</si>
  <si>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</si>
  <si>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</si>
  <si>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</si>
  <si>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</si>
  <si>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</si>
  <si>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</si>
  <si>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</si>
  <si>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</si>
  <si>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</si>
  <si>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</si>
  <si>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</si>
  <si>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</si>
  <si>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</si>
  <si>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</si>
  <si>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</si>
  <si>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</si>
  <si>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</si>
  <si>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</si>
  <si>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</si>
  <si>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</si>
  <si>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</si>
  <si>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</si>
  <si>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</si>
  <si>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</si>
  <si>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</si>
  <si>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</si>
  <si>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</si>
  <si>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</si>
  <si>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</si>
  <si>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</si>
  <si>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</si>
  <si>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</si>
  <si>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</si>
  <si>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</si>
  <si>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</si>
  <si>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</si>
  <si>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</si>
  <si>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</si>
  <si>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</si>
  <si>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</si>
  <si>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</si>
  <si>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</si>
  <si>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</si>
  <si>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</si>
  <si>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</si>
  <si>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</si>
  <si>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</si>
  <si>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</si>
  <si>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</si>
  <si>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</si>
  <si>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</si>
  <si>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</si>
  <si>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</si>
  <si>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</si>
  <si>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</si>
  <si>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</si>
  <si>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</si>
  <si>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</si>
  <si>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</si>
  <si>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</si>
  <si>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</si>
  <si>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</si>
  <si>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</si>
  <si>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</si>
  <si>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</si>
  <si>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</si>
  <si>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</si>
  <si>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</si>
  <si>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</si>
  <si>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</si>
  <si>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</si>
  <si>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</si>
  <si>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</si>
  <si>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</si>
  <si>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</si>
  <si>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</si>
  <si>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</si>
  <si>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</si>
  <si>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</si>
  <si>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</si>
  <si>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</si>
  <si>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</si>
  <si>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</si>
  <si>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</si>
  <si>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</si>
  <si>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</si>
  <si>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</si>
  <si>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</si>
  <si>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</si>
  <si>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</si>
  <si>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</si>
  <si>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</si>
  <si>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</si>
  <si>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</si>
  <si>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</si>
  <si>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</si>
  <si>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</si>
  <si>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</si>
  <si>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</si>
  <si>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</si>
  <si>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</si>
  <si>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</si>
  <si>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</si>
  <si>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</si>
  <si>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</si>
  <si>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</si>
  <si>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</si>
  <si>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</si>
  <si>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</si>
  <si>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</si>
  <si>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</si>
  <si>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</si>
  <si>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</si>
  <si>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</si>
  <si>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</si>
  <si>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</si>
  <si>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</si>
  <si>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</si>
  <si>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</si>
  <si>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</si>
  <si>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</si>
  <si>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</si>
  <si>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</si>
  <si>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</si>
  <si>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</si>
  <si>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</si>
  <si>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</si>
  <si>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</si>
  <si>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</si>
  <si>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</si>
  <si>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</si>
  <si>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</si>
  <si>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</si>
  <si>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</si>
  <si>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</si>
  <si>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</si>
  <si>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</si>
  <si>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</si>
  <si>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</si>
  <si>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</si>
  <si>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</si>
  <si>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</si>
  <si>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</si>
  <si>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</si>
  <si>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</si>
  <si>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</si>
  <si>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</si>
  <si>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</si>
  <si>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</si>
  <si>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</si>
  <si>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</si>
  <si>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</si>
  <si>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</si>
  <si>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</si>
  <si>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</si>
  <si>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</si>
  <si>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</si>
  <si>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</si>
  <si>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</si>
  <si>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</si>
  <si>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</si>
  <si>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</si>
  <si>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</si>
  <si>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</si>
  <si>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</si>
  <si>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</si>
  <si>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</si>
  <si>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</si>
  <si>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</si>
  <si>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</si>
  <si>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</si>
  <si>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</si>
  <si>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</si>
  <si>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</si>
  <si>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</si>
  <si>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</si>
  <si>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</si>
  <si>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</si>
  <si>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</si>
  <si>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</si>
  <si>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</si>
  <si>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</si>
  <si>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</si>
  <si>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</si>
  <si>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</si>
  <si>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</si>
  <si>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</si>
  <si>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</si>
  <si>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</si>
  <si>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</si>
  <si>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</si>
  <si>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</si>
  <si>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</si>
  <si>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</si>
  <si>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</si>
  <si>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</si>
  <si>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</si>
  <si>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</si>
  <si>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</si>
  <si>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</si>
  <si>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</si>
  <si>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</si>
  <si>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</si>
  <si>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</si>
  <si>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</si>
  <si>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</si>
  <si>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</si>
  <si>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</si>
  <si>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</si>
  <si>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</si>
  <si>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</si>
  <si>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</si>
  <si>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</si>
  <si>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</si>
  <si>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</si>
  <si>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</si>
  <si>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</si>
  <si>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</si>
  <si>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</si>
  <si>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</si>
  <si>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</si>
  <si>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</si>
  <si>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</si>
  <si>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</si>
  <si>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</si>
  <si>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</si>
  <si>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</si>
  <si>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</si>
  <si>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</si>
  <si>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</si>
  <si>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</si>
  <si>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</si>
  <si>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</si>
  <si>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</si>
  <si>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</si>
  <si>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</si>
  <si>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</si>
  <si>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</si>
  <si>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</si>
  <si>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</si>
  <si>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</si>
  <si>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</si>
  <si>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</si>
  <si>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</si>
  <si>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</si>
  <si>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</si>
  <si>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</si>
  <si>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</si>
  <si>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</si>
  <si>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</si>
  <si>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</si>
  <si>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</si>
  <si>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</si>
  <si>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</si>
  <si>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</si>
  <si>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</si>
  <si>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</si>
  <si>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</si>
  <si>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</si>
  <si>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</si>
  <si>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</si>
  <si>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</si>
  <si>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</si>
  <si>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</si>
  <si>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</si>
  <si>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</si>
  <si>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</si>
  <si>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</si>
  <si>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</si>
  <si>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</si>
  <si>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</si>
  <si>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</si>
  <si>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</si>
  <si>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</si>
  <si>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</si>
  <si>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</si>
  <si>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</si>
  <si>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</si>
  <si>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</si>
  <si>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</si>
  <si>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</si>
  <si>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</si>
  <si>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</si>
  <si>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</si>
  <si>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</si>
  <si>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</si>
  <si>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</si>
  <si>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</si>
  <si>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</si>
  <si>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</si>
  <si>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</si>
  <si>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</si>
  <si>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</si>
  <si>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</si>
  <si>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</si>
  <si>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</si>
  <si>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</si>
  <si>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</si>
  <si>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</si>
  <si>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</si>
  <si>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</si>
  <si>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</si>
  <si>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</si>
  <si>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</si>
  <si>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</si>
  <si>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</si>
  <si>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</si>
  <si>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</si>
  <si>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</si>
  <si>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</si>
  <si>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</si>
  <si>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</si>
  <si>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</si>
  <si>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</si>
  <si>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</si>
  <si>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</si>
  <si>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</si>
  <si>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</si>
  <si>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</si>
  <si>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</si>
  <si>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</si>
  <si>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</si>
  <si>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</si>
  <si>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</si>
  <si>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</si>
  <si>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</si>
  <si>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</si>
  <si>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</si>
  <si>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</si>
  <si>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</si>
  <si>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</si>
  <si>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</si>
  <si>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</si>
  <si>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</si>
  <si>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</si>
  <si>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</si>
  <si>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</si>
  <si>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</si>
  <si>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</si>
  <si>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</si>
  <si>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</si>
  <si>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</si>
  <si>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</si>
  <si>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</si>
  <si>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</si>
  <si>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</si>
  <si>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</si>
  <si>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</si>
  <si>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</si>
  <si>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</si>
  <si>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</si>
  <si>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</si>
  <si>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</si>
  <si>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</si>
  <si>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</si>
  <si>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</si>
  <si>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</si>
  <si>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</si>
  <si>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</si>
  <si>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</si>
  <si>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</si>
  <si>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</si>
  <si>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</si>
  <si>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</si>
  <si>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</si>
  <si>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</si>
  <si>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</si>
  <si>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</si>
  <si>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</si>
  <si>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</si>
  <si>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</si>
  <si>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</si>
  <si>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</si>
  <si>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</si>
  <si>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</si>
  <si>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</si>
  <si>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</si>
  <si>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</si>
  <si>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</si>
  <si>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</si>
  <si>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</si>
  <si>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</si>
  <si>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</si>
  <si>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</si>
  <si>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</si>
  <si>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</si>
  <si>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</si>
  <si>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</si>
  <si>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</si>
  <si>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</si>
  <si>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</si>
  <si>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</si>
  <si>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</si>
  <si>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</si>
  <si>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</si>
  <si>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</si>
  <si>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</si>
  <si>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</si>
  <si>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</si>
  <si>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</si>
  <si>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</si>
  <si>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</si>
  <si>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</si>
  <si>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</si>
  <si>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</si>
  <si>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</si>
  <si>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</si>
  <si>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</si>
  <si>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</si>
  <si>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</si>
  <si>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</si>
  <si>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</si>
  <si>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</si>
  <si>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</si>
  <si>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</si>
  <si>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</si>
  <si>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</si>
  <si>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</si>
  <si>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</si>
  <si>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</si>
  <si>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</si>
  <si>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</si>
  <si>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</si>
  <si>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</si>
  <si>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</si>
  <si>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</si>
  <si>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</si>
  <si>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</si>
  <si>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</si>
  <si>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</si>
  <si>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</si>
  <si>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</si>
  <si>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</si>
  <si>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</si>
  <si>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</si>
  <si>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</si>
  <si>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</si>
  <si>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</si>
  <si>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</si>
  <si>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</si>
  <si>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</si>
  <si>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</si>
  <si>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</si>
  <si>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</si>
  <si>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</si>
  <si>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</si>
  <si>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</si>
  <si>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</si>
  <si>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grupos familiares,</t>
  </si>
  <si>
    <t>1.6.1_Realizar estrategia  salud visual a personas mayores de 13 años y el 25% mayores de 60 años _C</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</si>
  <si>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</si>
  <si>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</si>
  <si>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</si>
  <si>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</si>
  <si>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</si>
  <si>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</si>
  <si>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</si>
  <si>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</si>
  <si>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</si>
  <si>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</si>
  <si>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</si>
  <si>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</si>
  <si>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</si>
  <si>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</si>
  <si>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</si>
  <si>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</si>
  <si>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</si>
  <si>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</si>
  <si>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</si>
  <si>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</si>
  <si>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</si>
  <si>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</si>
  <si>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Familias en EVS,</t>
  </si>
  <si>
    <t>Personas mayores de 50 años para vacunación neumococo,</t>
  </si>
  <si>
    <t>Personas de 6 a 14 años para vacunación hepatitis A,</t>
  </si>
  <si>
    <t>Personas de 18 en adelante par prótesis,</t>
  </si>
  <si>
    <t>Niños y niñas de 6 a 10 años para ortodoncia,</t>
  </si>
  <si>
    <t>Personas mayores de 13 años en adelante para salud visual,</t>
  </si>
  <si>
    <t>adolescentes para PVS,</t>
  </si>
  <si>
    <t>Jóvenes para un bebé tu decisión,</t>
  </si>
  <si>
    <t>Comunidad LGTBQ+ para CE-SSR,</t>
  </si>
  <si>
    <t>AJUSTE</t>
  </si>
  <si>
    <t>AJUSTADO</t>
  </si>
  <si>
    <t>Salud Mental para todos y todas</t>
  </si>
  <si>
    <t>50.1.3.3.2</t>
  </si>
  <si>
    <t>1.1.1_Implementar estrategias de IEC-M, autocuidado de la salud mental en Convivencia (MMC_Conv)_C50</t>
  </si>
  <si>
    <t>DE LA ENFERMEDAD Y  PROMOCIÓN DE LA SALUD EN LA CORREGIMIENTO 50 SAN SEBASTIAN DE PALMITAS</t>
  </si>
  <si>
    <t>Corregimiento 50: Población total: 6281; Hombres 3220; mujeres 3061 
Régimen subsidiado: 2043 ; PPNA: 70 
Tasa de mortalidad general por cada cien mil habitantes 315,9; asociada a cáncer de cuello uternino; Mortalidad infantil (menores de un año); Mortalidad en menores de cinco años por cada mil nacidos vivos: 22,2; Mortalidad en menores de cinco años por cada cien mil menores de cinco años: 281,7</t>
  </si>
  <si>
    <t>Línea 1: Desarrollo Social
Componente: Salud y protección social
Programa: Servicios de salud integrales, prevención, promoción y atención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</si>
</sst>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9"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color theme="1"/>
      <name val="Calibri"/>
      <family val="2"/>
    </font>
    <font>
      <sz val="14"/>
      <name val="Arial"/>
      <family val="2"/>
    </font>
    <font>
      <sz val="14"/>
      <color theme="1"/>
      <name val="Arial"/>
      <family val="2"/>
    </font>
  </fonts>
  <fills count="42">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9" tint="0.39997558519241921"/>
        <bgColor indexed="64"/>
      </patternFill>
    </fill>
  </fills>
  <borders count="6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3" fillId="0" borderId="5"/>
    <xf numFmtId="43" fontId="26" fillId="0" borderId="0" applyFont="0" applyFill="0" applyBorder="0" applyAlignment="0" applyProtection="0"/>
  </cellStyleXfs>
  <cellXfs count="547">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0" fillId="0" borderId="0" xfId="0" applyFont="1"/>
    <xf numFmtId="0" fontId="21" fillId="0" borderId="15" xfId="0" applyFont="1" applyBorder="1" applyAlignment="1">
      <alignment vertical="center"/>
    </xf>
    <xf numFmtId="0" fontId="20" fillId="0" borderId="18" xfId="0" applyFont="1" applyBorder="1"/>
    <xf numFmtId="0" fontId="19" fillId="9" borderId="15" xfId="0" applyFont="1" applyFill="1" applyBorder="1" applyAlignment="1">
      <alignment horizontal="center" vertical="center" wrapText="1"/>
    </xf>
    <xf numFmtId="0" fontId="19" fillId="12" borderId="15" xfId="0" applyFont="1" applyFill="1" applyBorder="1" applyAlignment="1">
      <alignment horizontal="center" vertical="center" wrapText="1"/>
    </xf>
    <xf numFmtId="0" fontId="19" fillId="12" borderId="27" xfId="0" applyFont="1" applyFill="1" applyBorder="1" applyAlignment="1">
      <alignment horizontal="center" vertical="center" wrapText="1"/>
    </xf>
    <xf numFmtId="0" fontId="21" fillId="0" borderId="15" xfId="0" applyFont="1" applyBorder="1" applyAlignment="1">
      <alignment horizontal="center" vertical="center"/>
    </xf>
    <xf numFmtId="0" fontId="21" fillId="0" borderId="15" xfId="0" applyFont="1" applyBorder="1" applyAlignment="1">
      <alignment horizontal="center"/>
    </xf>
    <xf numFmtId="0" fontId="21" fillId="0" borderId="15" xfId="0" applyFont="1" applyBorder="1"/>
    <xf numFmtId="0" fontId="20" fillId="0" borderId="15" xfId="0" applyFont="1" applyBorder="1"/>
    <xf numFmtId="0" fontId="0" fillId="0" borderId="0" xfId="0" applyFont="1" applyAlignment="1"/>
    <xf numFmtId="0" fontId="19"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8" fillId="0" borderId="0" xfId="0" applyFont="1"/>
    <xf numFmtId="0" fontId="29" fillId="0" borderId="5" xfId="0" applyFont="1" applyBorder="1" applyAlignment="1">
      <alignment horizontal="left" vertical="center"/>
    </xf>
    <xf numFmtId="0" fontId="28" fillId="0" borderId="0" xfId="0" applyFont="1" applyAlignment="1">
      <alignment horizontal="center"/>
    </xf>
    <xf numFmtId="0" fontId="29" fillId="15" borderId="33" xfId="0" applyFont="1" applyFill="1" applyBorder="1" applyAlignment="1">
      <alignment horizontal="center"/>
    </xf>
    <xf numFmtId="0" fontId="27" fillId="18" borderId="33" xfId="0" applyFont="1" applyFill="1" applyBorder="1" applyAlignment="1">
      <alignment horizontal="center" vertical="center"/>
    </xf>
    <xf numFmtId="0" fontId="27" fillId="19" borderId="33" xfId="0" applyFont="1" applyFill="1" applyBorder="1" applyAlignment="1">
      <alignment horizontal="center" vertical="center"/>
    </xf>
    <xf numFmtId="0" fontId="27" fillId="19" borderId="33" xfId="0" applyFont="1" applyFill="1" applyBorder="1" applyAlignment="1">
      <alignment horizontal="center" vertical="center" wrapText="1"/>
    </xf>
    <xf numFmtId="0" fontId="30" fillId="20" borderId="33" xfId="0" applyFont="1" applyFill="1" applyBorder="1" applyAlignment="1">
      <alignment horizontal="center" vertical="center" wrapText="1"/>
    </xf>
    <xf numFmtId="0" fontId="28" fillId="0" borderId="0" xfId="0" applyFont="1" applyAlignment="1">
      <alignment horizontal="center" vertical="center"/>
    </xf>
    <xf numFmtId="0" fontId="31" fillId="0" borderId="33" xfId="0" applyFont="1" applyBorder="1" applyAlignment="1">
      <alignment vertical="top" wrapText="1"/>
    </xf>
    <xf numFmtId="166" fontId="4" fillId="0" borderId="33" xfId="0" applyNumberFormat="1" applyFont="1" applyBorder="1" applyAlignment="1">
      <alignment vertical="center"/>
    </xf>
    <xf numFmtId="0" fontId="31" fillId="0" borderId="33" xfId="0" applyFont="1" applyFill="1" applyBorder="1" applyAlignment="1">
      <alignment vertical="top" wrapText="1"/>
    </xf>
    <xf numFmtId="0" fontId="31"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1" fillId="0" borderId="35" xfId="0" applyFont="1" applyFill="1" applyBorder="1" applyAlignment="1">
      <alignment vertical="top" wrapText="1"/>
    </xf>
    <xf numFmtId="0" fontId="31" fillId="0" borderId="36" xfId="0" applyFont="1" applyFill="1" applyBorder="1" applyAlignment="1">
      <alignment horizontal="center" vertical="center" wrapText="1"/>
    </xf>
    <xf numFmtId="0" fontId="31" fillId="22" borderId="33" xfId="0" applyFont="1" applyFill="1" applyBorder="1" applyAlignment="1">
      <alignment vertical="center" wrapText="1"/>
    </xf>
    <xf numFmtId="0" fontId="32" fillId="23" borderId="33" xfId="0" applyFont="1" applyFill="1" applyBorder="1" applyAlignment="1">
      <alignment vertical="center" wrapText="1"/>
    </xf>
    <xf numFmtId="0" fontId="28" fillId="0" borderId="33" xfId="0" applyFont="1" applyBorder="1" applyAlignment="1">
      <alignment horizontal="center" vertical="center"/>
    </xf>
    <xf numFmtId="166" fontId="28" fillId="0" borderId="33" xfId="0" applyNumberFormat="1" applyFont="1" applyBorder="1" applyAlignment="1">
      <alignment horizontal="center" vertical="center"/>
    </xf>
    <xf numFmtId="3" fontId="33" fillId="0" borderId="33" xfId="0" applyNumberFormat="1" applyFont="1" applyBorder="1" applyAlignment="1">
      <alignment horizontal="center" vertical="center"/>
    </xf>
    <xf numFmtId="166" fontId="32" fillId="0" borderId="33" xfId="0" applyNumberFormat="1" applyFont="1" applyBorder="1" applyAlignment="1">
      <alignment vertical="center"/>
    </xf>
    <xf numFmtId="166" fontId="28" fillId="0" borderId="33" xfId="0" applyNumberFormat="1" applyFont="1" applyBorder="1" applyAlignment="1">
      <alignment vertical="center"/>
    </xf>
    <xf numFmtId="166" fontId="27" fillId="23" borderId="33" xfId="0" applyNumberFormat="1" applyFont="1" applyFill="1" applyBorder="1" applyAlignment="1">
      <alignment vertical="center"/>
    </xf>
    <xf numFmtId="0" fontId="28" fillId="0" borderId="0" xfId="0" applyFont="1" applyAlignment="1">
      <alignment vertical="center"/>
    </xf>
    <xf numFmtId="0" fontId="34" fillId="24" borderId="33" xfId="0" applyFont="1" applyFill="1" applyBorder="1" applyAlignment="1">
      <alignment horizontal="center" vertical="center"/>
    </xf>
    <xf numFmtId="0" fontId="34" fillId="24" borderId="33" xfId="0" applyFont="1" applyFill="1" applyBorder="1" applyAlignment="1">
      <alignment horizontal="center" vertical="center" wrapText="1"/>
    </xf>
    <xf numFmtId="0" fontId="31" fillId="25" borderId="33" xfId="0" applyFont="1" applyFill="1" applyBorder="1" applyAlignment="1">
      <alignment horizontal="left" vertical="center" wrapText="1"/>
    </xf>
    <xf numFmtId="0" fontId="31"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1" fillId="26" borderId="33" xfId="0" applyFont="1" applyFill="1" applyBorder="1" applyAlignment="1">
      <alignment horizontal="left" vertical="center" wrapText="1"/>
    </xf>
    <xf numFmtId="0" fontId="31"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1"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1" fillId="28" borderId="33" xfId="0" applyFont="1" applyFill="1" applyBorder="1" applyAlignment="1">
      <alignment vertical="center" wrapText="1"/>
    </xf>
    <xf numFmtId="0" fontId="31"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1" fillId="29" borderId="33" xfId="0" applyFont="1" applyFill="1" applyBorder="1" applyAlignment="1">
      <alignment vertical="center" wrapText="1"/>
    </xf>
    <xf numFmtId="0" fontId="31" fillId="16" borderId="33" xfId="0" applyFont="1" applyFill="1" applyBorder="1" applyAlignment="1">
      <alignment vertical="center"/>
    </xf>
    <xf numFmtId="0" fontId="31"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1" fillId="30" borderId="33" xfId="0" applyFont="1" applyFill="1" applyBorder="1" applyAlignment="1">
      <alignment vertical="center" wrapText="1"/>
    </xf>
    <xf numFmtId="0" fontId="31"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1"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1" fillId="27" borderId="33" xfId="0" applyFont="1" applyFill="1" applyBorder="1" applyAlignment="1">
      <alignment horizontal="left" vertical="center" wrapText="1"/>
    </xf>
    <xf numFmtId="0" fontId="31" fillId="27" borderId="33" xfId="0" applyFont="1" applyFill="1" applyBorder="1" applyAlignment="1">
      <alignment vertical="center" wrapText="1"/>
    </xf>
    <xf numFmtId="0" fontId="31" fillId="31" borderId="33" xfId="0" applyFont="1" applyFill="1" applyBorder="1" applyAlignment="1">
      <alignment vertical="center" wrapText="1"/>
    </xf>
    <xf numFmtId="0" fontId="31"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7" fillId="0" borderId="0" xfId="0" applyNumberFormat="1" applyFont="1" applyAlignment="1">
      <alignment horizontal="center" vertical="center"/>
    </xf>
    <xf numFmtId="0" fontId="27" fillId="0" borderId="0" xfId="0" applyFont="1" applyAlignment="1">
      <alignment horizontal="center" vertical="center"/>
    </xf>
    <xf numFmtId="168" fontId="27" fillId="18" borderId="0" xfId="0" applyNumberFormat="1" applyFont="1" applyFill="1" applyAlignment="1">
      <alignment horizontal="center" vertical="center"/>
    </xf>
    <xf numFmtId="0" fontId="27" fillId="16" borderId="0" xfId="0" applyFont="1" applyFill="1" applyAlignment="1">
      <alignment horizontal="center" vertical="center"/>
    </xf>
    <xf numFmtId="168" fontId="27"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5" fillId="33" borderId="31" xfId="0" applyFont="1" applyFill="1" applyBorder="1" applyAlignment="1">
      <alignment horizontal="center" vertical="center"/>
    </xf>
    <xf numFmtId="0" fontId="35" fillId="33" borderId="41" xfId="0" applyFont="1" applyFill="1" applyBorder="1" applyAlignment="1">
      <alignment horizontal="center" vertical="center"/>
    </xf>
    <xf numFmtId="0" fontId="31" fillId="0" borderId="31" xfId="0" applyFont="1" applyBorder="1" applyAlignment="1">
      <alignment vertical="center"/>
    </xf>
    <xf numFmtId="0" fontId="31" fillId="0" borderId="41" xfId="0" applyFont="1" applyBorder="1" applyAlignment="1">
      <alignment horizontal="center" vertical="center"/>
    </xf>
    <xf numFmtId="6" fontId="36" fillId="0" borderId="41" xfId="0" applyNumberFormat="1" applyFont="1" applyBorder="1" applyAlignment="1">
      <alignment vertical="center"/>
    </xf>
    <xf numFmtId="6" fontId="31" fillId="34" borderId="41" xfId="0" applyNumberFormat="1" applyFont="1" applyFill="1" applyBorder="1" applyAlignment="1">
      <alignment vertical="center"/>
    </xf>
    <xf numFmtId="6" fontId="35" fillId="33" borderId="41" xfId="0" applyNumberFormat="1" applyFont="1" applyFill="1" applyBorder="1" applyAlignment="1">
      <alignment vertical="center"/>
    </xf>
    <xf numFmtId="0" fontId="36" fillId="34" borderId="31" xfId="0" applyFont="1" applyFill="1" applyBorder="1" applyAlignment="1">
      <alignment vertical="center"/>
    </xf>
    <xf numFmtId="0" fontId="31" fillId="34" borderId="41" xfId="0" applyFont="1" applyFill="1" applyBorder="1" applyAlignment="1">
      <alignment horizontal="center" vertical="center"/>
    </xf>
    <xf numFmtId="6" fontId="36" fillId="34" borderId="41" xfId="0" applyNumberFormat="1" applyFont="1" applyFill="1" applyBorder="1" applyAlignment="1">
      <alignment horizontal="right" vertical="center" wrapText="1"/>
    </xf>
    <xf numFmtId="6" fontId="35" fillId="0" borderId="41" xfId="0" applyNumberFormat="1" applyFont="1" applyBorder="1" applyAlignment="1">
      <alignment vertical="center"/>
    </xf>
    <xf numFmtId="0" fontId="35" fillId="33" borderId="33" xfId="0" applyFont="1" applyFill="1" applyBorder="1" applyAlignment="1">
      <alignment vertical="center" wrapText="1"/>
    </xf>
    <xf numFmtId="0" fontId="35" fillId="33" borderId="33" xfId="0" applyFont="1" applyFill="1" applyBorder="1" applyAlignment="1">
      <alignment horizontal="center" vertical="center"/>
    </xf>
    <xf numFmtId="0" fontId="36" fillId="0" borderId="33" xfId="0" applyFont="1" applyBorder="1" applyAlignment="1">
      <alignment vertical="center"/>
    </xf>
    <xf numFmtId="0" fontId="36" fillId="0" borderId="33" xfId="0" applyFont="1" applyBorder="1" applyAlignment="1">
      <alignment horizontal="center" vertical="center" wrapText="1"/>
    </xf>
    <xf numFmtId="6" fontId="31" fillId="0" borderId="33" xfId="0" applyNumberFormat="1" applyFont="1" applyBorder="1" applyAlignment="1">
      <alignment horizontal="right" vertical="center" wrapText="1"/>
    </xf>
    <xf numFmtId="0" fontId="35" fillId="35" borderId="33" xfId="0" applyFont="1" applyFill="1" applyBorder="1" applyAlignment="1">
      <alignment vertical="center"/>
    </xf>
    <xf numFmtId="0" fontId="35" fillId="35" borderId="33" xfId="0" applyFont="1" applyFill="1" applyBorder="1" applyAlignment="1">
      <alignment horizontal="center" vertical="center" wrapText="1"/>
    </xf>
    <xf numFmtId="0" fontId="33" fillId="35" borderId="33" xfId="0" applyFont="1" applyFill="1" applyBorder="1" applyAlignment="1">
      <alignment vertical="center" wrapText="1"/>
    </xf>
    <xf numFmtId="6" fontId="34" fillId="35" borderId="33" xfId="0" applyNumberFormat="1" applyFont="1" applyFill="1" applyBorder="1" applyAlignment="1">
      <alignment horizontal="right" vertical="center" wrapText="1"/>
    </xf>
    <xf numFmtId="6" fontId="34" fillId="33" borderId="33" xfId="0" applyNumberFormat="1" applyFont="1" applyFill="1" applyBorder="1" applyAlignment="1">
      <alignment horizontal="right" vertical="center" wrapText="1"/>
    </xf>
    <xf numFmtId="0" fontId="35"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6" fillId="0" borderId="33" xfId="0" applyFont="1" applyFill="1" applyBorder="1" applyAlignment="1">
      <alignment vertical="center"/>
    </xf>
    <xf numFmtId="6" fontId="4" fillId="0" borderId="33" xfId="0" applyNumberFormat="1" applyFont="1" applyBorder="1"/>
    <xf numFmtId="0" fontId="35" fillId="33" borderId="33" xfId="0" applyFont="1" applyFill="1" applyBorder="1" applyAlignment="1">
      <alignment horizontal="center" vertical="center" wrapText="1"/>
    </xf>
    <xf numFmtId="6" fontId="31" fillId="0" borderId="33" xfId="0" applyNumberFormat="1" applyFont="1" applyBorder="1" applyAlignment="1">
      <alignment horizontal="right" vertical="center"/>
    </xf>
    <xf numFmtId="0" fontId="36" fillId="0" borderId="33" xfId="0" applyFont="1" applyBorder="1" applyAlignment="1">
      <alignment horizontal="right" vertical="center" wrapText="1"/>
    </xf>
    <xf numFmtId="6" fontId="31" fillId="0" borderId="44" xfId="0" applyNumberFormat="1" applyFont="1" applyBorder="1" applyAlignment="1">
      <alignment horizontal="right" vertical="center" wrapText="1"/>
    </xf>
    <xf numFmtId="0" fontId="35" fillId="33" borderId="35" xfId="0" applyFont="1" applyFill="1" applyBorder="1" applyAlignment="1">
      <alignment horizontal="center" vertical="center"/>
    </xf>
    <xf numFmtId="6" fontId="31" fillId="0" borderId="45" xfId="0" applyNumberFormat="1" applyFont="1" applyBorder="1" applyAlignment="1">
      <alignment horizontal="right" vertical="center" wrapText="1"/>
    </xf>
    <xf numFmtId="0" fontId="36" fillId="0" borderId="42" xfId="0" applyFont="1" applyBorder="1" applyAlignment="1">
      <alignment vertical="center"/>
    </xf>
    <xf numFmtId="0" fontId="36" fillId="0" borderId="43" xfId="0" applyFont="1" applyBorder="1" applyAlignment="1">
      <alignment horizontal="center" vertical="center" wrapText="1"/>
    </xf>
    <xf numFmtId="6" fontId="31" fillId="0" borderId="43" xfId="0" applyNumberFormat="1" applyFont="1" applyBorder="1" applyAlignment="1">
      <alignment horizontal="right" vertical="center" wrapText="1"/>
    </xf>
    <xf numFmtId="9" fontId="37" fillId="0" borderId="43" xfId="0" applyNumberFormat="1" applyFont="1" applyBorder="1" applyAlignment="1">
      <alignment vertical="center" wrapText="1"/>
    </xf>
    <xf numFmtId="0" fontId="35" fillId="33" borderId="43" xfId="0" applyFont="1" applyFill="1" applyBorder="1" applyAlignment="1">
      <alignment horizontal="right" vertical="center" wrapText="1"/>
    </xf>
    <xf numFmtId="6" fontId="34" fillId="33" borderId="44" xfId="0" applyNumberFormat="1" applyFont="1" applyFill="1" applyBorder="1" applyAlignment="1">
      <alignment horizontal="right" vertical="center" wrapText="1"/>
    </xf>
    <xf numFmtId="0" fontId="35"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1" fillId="37" borderId="33" xfId="0" applyFont="1" applyFill="1" applyBorder="1" applyAlignment="1">
      <alignment vertical="center" wrapText="1"/>
    </xf>
    <xf numFmtId="0" fontId="31"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1" fillId="38" borderId="33" xfId="0" applyFont="1" applyFill="1" applyBorder="1" applyAlignment="1">
      <alignment vertical="center" wrapText="1"/>
    </xf>
    <xf numFmtId="0" fontId="31"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1" fillId="21" borderId="33" xfId="0" applyFont="1" applyFill="1" applyBorder="1" applyAlignment="1">
      <alignment horizontal="left" vertical="center"/>
    </xf>
    <xf numFmtId="0" fontId="31"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8" fillId="0" borderId="33" xfId="0" applyNumberFormat="1" applyFont="1" applyBorder="1" applyAlignment="1">
      <alignment vertical="center"/>
    </xf>
    <xf numFmtId="167" fontId="28" fillId="0" borderId="33" xfId="2" applyNumberFormat="1" applyFont="1" applyBorder="1" applyAlignment="1">
      <alignment vertical="center"/>
    </xf>
    <xf numFmtId="168" fontId="28" fillId="0" borderId="33" xfId="0" applyNumberFormat="1" applyFont="1" applyFill="1" applyBorder="1"/>
    <xf numFmtId="168" fontId="28" fillId="0" borderId="33" xfId="0" applyNumberFormat="1" applyFont="1" applyFill="1" applyBorder="1" applyAlignment="1">
      <alignment vertical="center"/>
    </xf>
    <xf numFmtId="0" fontId="28" fillId="0" borderId="33" xfId="0" applyFont="1" applyBorder="1" applyAlignment="1">
      <alignment vertical="center"/>
    </xf>
    <xf numFmtId="0" fontId="27"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5" fillId="33" borderId="49" xfId="0" applyFont="1" applyFill="1" applyBorder="1" applyAlignment="1">
      <alignment horizontal="center" vertical="center" wrapText="1"/>
    </xf>
    <xf numFmtId="0" fontId="35" fillId="33" borderId="50" xfId="0" applyFont="1" applyFill="1" applyBorder="1" applyAlignment="1">
      <alignment horizontal="center" vertical="center" wrapText="1"/>
    </xf>
    <xf numFmtId="0" fontId="4" fillId="0" borderId="51" xfId="0" applyFont="1" applyBorder="1"/>
    <xf numFmtId="6" fontId="4" fillId="0" borderId="5" xfId="0" applyNumberFormat="1" applyFont="1" applyBorder="1"/>
    <xf numFmtId="0" fontId="4" fillId="0" borderId="52" xfId="0" applyFont="1" applyBorder="1"/>
    <xf numFmtId="0" fontId="4" fillId="0" borderId="53" xfId="0" applyFont="1" applyBorder="1"/>
    <xf numFmtId="6" fontId="27" fillId="36" borderId="54" xfId="0" applyNumberFormat="1" applyFont="1" applyFill="1" applyBorder="1"/>
    <xf numFmtId="0" fontId="35" fillId="33" borderId="49" xfId="0" applyFont="1" applyFill="1" applyBorder="1" applyAlignment="1">
      <alignment horizontal="center" vertical="center"/>
    </xf>
    <xf numFmtId="0" fontId="38" fillId="34" borderId="49" xfId="0" applyFont="1" applyFill="1" applyBorder="1" applyAlignment="1">
      <alignment vertical="center"/>
    </xf>
    <xf numFmtId="6" fontId="4" fillId="0" borderId="50" xfId="0" applyNumberFormat="1" applyFont="1" applyBorder="1"/>
    <xf numFmtId="6" fontId="27" fillId="36" borderId="61" xfId="0" applyNumberFormat="1" applyFont="1" applyFill="1" applyBorder="1"/>
    <xf numFmtId="0" fontId="27" fillId="35" borderId="41" xfId="0" applyFont="1" applyFill="1" applyBorder="1"/>
    <xf numFmtId="0" fontId="0" fillId="0" borderId="0" xfId="0" applyFont="1" applyAlignment="1"/>
    <xf numFmtId="166" fontId="3" fillId="0" borderId="33" xfId="0" applyNumberFormat="1" applyFont="1" applyFill="1" applyBorder="1" applyAlignment="1">
      <alignment horizontal="center" vertical="center"/>
    </xf>
    <xf numFmtId="0" fontId="19"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0" fontId="21" fillId="0" borderId="15" xfId="0" applyFont="1" applyBorder="1" applyAlignment="1">
      <alignment horizontal="left" vertical="center"/>
    </xf>
    <xf numFmtId="3" fontId="21" fillId="0" borderId="15" xfId="0" applyNumberFormat="1" applyFont="1" applyBorder="1" applyAlignment="1">
      <alignment horizontal="center" vertical="center"/>
    </xf>
    <xf numFmtId="49" fontId="5" fillId="0" borderId="10" xfId="0" applyNumberFormat="1" applyFont="1" applyBorder="1" applyAlignment="1">
      <alignment wrapText="1"/>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0" borderId="10" xfId="0" applyFont="1" applyBorder="1" applyAlignment="1">
      <alignment horizontal="center" wrapText="1"/>
    </xf>
    <xf numFmtId="0" fontId="5" fillId="0" borderId="10" xfId="0" applyFont="1" applyBorder="1" applyAlignment="1">
      <alignment horizontal="center"/>
    </xf>
    <xf numFmtId="0" fontId="5" fillId="8" borderId="20" xfId="0" applyFont="1" applyFill="1" applyBorder="1" applyAlignment="1">
      <alignment horizontal="center"/>
    </xf>
    <xf numFmtId="3" fontId="28" fillId="0" borderId="0" xfId="0" applyNumberFormat="1" applyFont="1"/>
    <xf numFmtId="0" fontId="28" fillId="0" borderId="33" xfId="0" applyFont="1" applyBorder="1" applyAlignment="1">
      <alignment horizontal="center" vertical="center" wrapText="1"/>
    </xf>
    <xf numFmtId="167" fontId="28" fillId="0" borderId="33" xfId="2" applyNumberFormat="1" applyFont="1" applyBorder="1" applyAlignment="1">
      <alignment horizontal="center" vertical="center"/>
    </xf>
    <xf numFmtId="167" fontId="28" fillId="0" borderId="33" xfId="2" applyNumberFormat="1" applyFont="1" applyFill="1" applyBorder="1" applyAlignment="1">
      <alignment horizontal="center" vertical="center"/>
    </xf>
    <xf numFmtId="0" fontId="32" fillId="0" borderId="0" xfId="0" applyFont="1"/>
    <xf numFmtId="0" fontId="9" fillId="0" borderId="0" xfId="0" applyFont="1"/>
    <xf numFmtId="0" fontId="5" fillId="0" borderId="12" xfId="0" applyFont="1" applyBorder="1" applyAlignment="1">
      <alignment horizontal="center" vertical="center" wrapText="1"/>
    </xf>
    <xf numFmtId="0" fontId="20" fillId="0" borderId="18" xfId="0" applyFont="1" applyBorder="1" applyAlignment="1">
      <alignment horizontal="center"/>
    </xf>
    <xf numFmtId="0" fontId="20" fillId="0" borderId="0" xfId="0" applyFont="1" applyAlignment="1">
      <alignment horizontal="center"/>
    </xf>
    <xf numFmtId="165" fontId="21" fillId="0" borderId="28" xfId="0" applyNumberFormat="1" applyFont="1" applyBorder="1" applyAlignment="1">
      <alignment horizontal="center" vertical="center"/>
    </xf>
    <xf numFmtId="0" fontId="31" fillId="0" borderId="33" xfId="0" applyFont="1" applyBorder="1" applyAlignment="1">
      <alignment horizontal="left" vertical="center" wrapText="1"/>
    </xf>
    <xf numFmtId="0" fontId="31" fillId="0" borderId="33" xfId="0" applyFont="1" applyFill="1" applyBorder="1" applyAlignment="1">
      <alignment horizontal="left" vertical="center" wrapText="1"/>
    </xf>
    <xf numFmtId="0" fontId="28" fillId="21" borderId="0" xfId="0" applyFont="1" applyFill="1"/>
    <xf numFmtId="164" fontId="6" fillId="0" borderId="15" xfId="0" applyNumberFormat="1" applyFont="1" applyBorder="1" applyAlignment="1">
      <alignment vertical="center"/>
    </xf>
    <xf numFmtId="0" fontId="5" fillId="0" borderId="14" xfId="0" applyFont="1" applyBorder="1" applyAlignment="1">
      <alignment vertical="center" wrapText="1"/>
    </xf>
    <xf numFmtId="3" fontId="5" fillId="0" borderId="14" xfId="0" applyNumberFormat="1" applyFont="1" applyBorder="1" applyAlignment="1">
      <alignment vertical="center" wrapText="1"/>
    </xf>
    <xf numFmtId="164" fontId="5" fillId="0" borderId="14" xfId="0" applyNumberFormat="1" applyFont="1" applyBorder="1" applyAlignment="1">
      <alignment vertical="center" wrapText="1"/>
    </xf>
    <xf numFmtId="0" fontId="32" fillId="0" borderId="0" xfId="0" applyFont="1" applyAlignment="1">
      <alignment horizontal="right"/>
    </xf>
    <xf numFmtId="3" fontId="32" fillId="0" borderId="0" xfId="0" applyNumberFormat="1" applyFont="1" applyAlignment="1">
      <alignment horizontal="right"/>
    </xf>
    <xf numFmtId="166" fontId="0" fillId="0" borderId="62" xfId="0" applyNumberFormat="1" applyFont="1" applyBorder="1" applyAlignment="1">
      <alignment vertical="center"/>
    </xf>
    <xf numFmtId="0" fontId="28" fillId="0" borderId="62" xfId="0" applyFont="1" applyBorder="1" applyAlignment="1">
      <alignment vertical="center"/>
    </xf>
    <xf numFmtId="0" fontId="28" fillId="0" borderId="45" xfId="0" applyFont="1" applyBorder="1" applyAlignment="1">
      <alignment vertical="center"/>
    </xf>
    <xf numFmtId="0" fontId="37" fillId="0" borderId="34" xfId="0" applyFont="1" applyBorder="1" applyAlignment="1">
      <alignment horizontal="center" vertical="center"/>
    </xf>
    <xf numFmtId="0" fontId="37" fillId="0" borderId="63" xfId="0" applyFont="1" applyBorder="1" applyAlignment="1">
      <alignment horizontal="center" vertical="center"/>
    </xf>
    <xf numFmtId="3" fontId="28" fillId="0" borderId="0" xfId="0" applyNumberFormat="1" applyFont="1" applyFill="1"/>
    <xf numFmtId="0" fontId="28" fillId="0" borderId="0" xfId="0" applyFont="1" applyFill="1"/>
    <xf numFmtId="166" fontId="1" fillId="0" borderId="33" xfId="0" applyNumberFormat="1" applyFont="1" applyBorder="1" applyAlignment="1">
      <alignment vertical="center"/>
    </xf>
    <xf numFmtId="0" fontId="20" fillId="0" borderId="15" xfId="0" applyFont="1" applyBorder="1" applyAlignment="1">
      <alignment wrapText="1"/>
    </xf>
    <xf numFmtId="0" fontId="0" fillId="0" borderId="0" xfId="0" applyFont="1" applyAlignment="1"/>
    <xf numFmtId="165" fontId="21" fillId="0" borderId="28" xfId="0" applyNumberFormat="1" applyFont="1" applyBorder="1" applyAlignment="1">
      <alignment horizontal="center" vertical="center"/>
    </xf>
    <xf numFmtId="0" fontId="31" fillId="0" borderId="33" xfId="0" applyFont="1" applyBorder="1" applyAlignment="1">
      <alignment vertical="center" wrapText="1"/>
    </xf>
    <xf numFmtId="167" fontId="28" fillId="0" borderId="0" xfId="0" applyNumberFormat="1" applyFont="1"/>
    <xf numFmtId="6" fontId="28" fillId="0" borderId="0" xfId="0" applyNumberFormat="1" applyFont="1"/>
    <xf numFmtId="0" fontId="4" fillId="36" borderId="58" xfId="0" applyFont="1" applyFill="1" applyBorder="1" applyAlignment="1"/>
    <xf numFmtId="0" fontId="4" fillId="36" borderId="59" xfId="0" applyFont="1" applyFill="1" applyBorder="1" applyAlignment="1"/>
    <xf numFmtId="0" fontId="4" fillId="36" borderId="60" xfId="0" applyFont="1" applyFill="1" applyBorder="1" applyAlignment="1"/>
    <xf numFmtId="49" fontId="0" fillId="0" borderId="0" xfId="0" applyNumberFormat="1" applyFont="1" applyAlignment="1">
      <alignment wrapText="1"/>
    </xf>
    <xf numFmtId="0" fontId="5" fillId="8" borderId="25" xfId="0" applyFont="1" applyFill="1" applyBorder="1"/>
    <xf numFmtId="0" fontId="5" fillId="8" borderId="26" xfId="0" applyFont="1" applyFill="1" applyBorder="1"/>
    <xf numFmtId="0" fontId="13" fillId="0" borderId="15" xfId="0" applyFont="1" applyBorder="1" applyAlignment="1">
      <alignment horizontal="center" vertical="top"/>
    </xf>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9" xfId="0" applyFont="1" applyBorder="1" applyAlignment="1">
      <alignment horizontal="center" vertical="center"/>
    </xf>
    <xf numFmtId="49" fontId="5" fillId="0" borderId="10" xfId="0" applyNumberFormat="1" applyFont="1" applyBorder="1" applyAlignment="1">
      <alignment horizontal="left" vertical="center" wrapText="1"/>
    </xf>
    <xf numFmtId="49" fontId="5" fillId="0" borderId="19" xfId="0" applyNumberFormat="1" applyFont="1" applyBorder="1" applyAlignment="1">
      <alignment horizontal="left" vertical="center" wrapText="1"/>
    </xf>
    <xf numFmtId="0" fontId="13" fillId="0" borderId="15" xfId="0" applyFont="1" applyBorder="1" applyAlignment="1">
      <alignment horizontal="center" vertical="center"/>
    </xf>
    <xf numFmtId="165" fontId="21" fillId="0" borderId="28" xfId="0" applyNumberFormat="1" applyFont="1" applyBorder="1" applyAlignment="1">
      <alignment horizontal="center" vertical="center"/>
    </xf>
    <xf numFmtId="168" fontId="31" fillId="0" borderId="33" xfId="0" applyNumberFormat="1" applyFont="1" applyFill="1" applyBorder="1" applyAlignment="1">
      <alignment horizontal="center" vertical="center" wrapText="1"/>
    </xf>
    <xf numFmtId="166" fontId="2" fillId="0" borderId="33" xfId="0" applyNumberFormat="1" applyFont="1" applyFill="1" applyBorder="1" applyAlignment="1">
      <alignment horizontal="center" vertical="center" wrapText="1"/>
    </xf>
    <xf numFmtId="166" fontId="3" fillId="0" borderId="33" xfId="0" applyNumberFormat="1" applyFont="1" applyFill="1" applyBorder="1" applyAlignment="1">
      <alignment horizontal="center" vertical="center" wrapText="1"/>
    </xf>
    <xf numFmtId="166" fontId="3" fillId="0" borderId="36" xfId="0" applyNumberFormat="1" applyFont="1" applyFill="1" applyBorder="1" applyAlignment="1">
      <alignment horizontal="center" vertical="center"/>
    </xf>
    <xf numFmtId="3" fontId="4" fillId="0" borderId="36" xfId="0" applyNumberFormat="1" applyFont="1" applyFill="1" applyBorder="1" applyAlignment="1">
      <alignment horizontal="center" vertical="center"/>
    </xf>
    <xf numFmtId="0" fontId="27" fillId="26" borderId="33" xfId="0" applyFont="1" applyFill="1" applyBorder="1" applyAlignment="1">
      <alignment horizontal="center" vertical="center" wrapText="1"/>
    </xf>
    <xf numFmtId="0" fontId="27" fillId="21" borderId="46" xfId="0" applyFont="1" applyFill="1" applyBorder="1" applyAlignment="1"/>
    <xf numFmtId="0" fontId="27" fillId="21" borderId="47" xfId="0" applyFont="1" applyFill="1" applyBorder="1" applyAlignment="1"/>
    <xf numFmtId="0" fontId="27" fillId="21" borderId="48" xfId="0" applyFont="1" applyFill="1" applyBorder="1" applyAlignment="1"/>
    <xf numFmtId="0" fontId="27" fillId="26" borderId="46" xfId="0" applyFont="1" applyFill="1" applyBorder="1" applyAlignment="1"/>
    <xf numFmtId="0" fontId="27" fillId="26" borderId="47" xfId="0" applyFont="1" applyFill="1" applyBorder="1" applyAlignment="1"/>
    <xf numFmtId="0" fontId="27" fillId="26" borderId="48" xfId="0" applyFont="1" applyFill="1" applyBorder="1" applyAlignment="1"/>
    <xf numFmtId="0" fontId="21" fillId="0" borderId="15" xfId="0" applyFont="1" applyBorder="1" applyAlignment="1">
      <alignment horizontal="left" vertical="center" wrapText="1"/>
    </xf>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5" fillId="0" borderId="7" xfId="0" applyFont="1" applyBorder="1" applyAlignment="1">
      <alignment horizontal="center"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41" fillId="0" borderId="7" xfId="0" applyFont="1" applyBorder="1" applyAlignment="1">
      <alignment horizontal="center" vertical="center"/>
    </xf>
    <xf numFmtId="0" fontId="42" fillId="0" borderId="8" xfId="0" applyFont="1" applyBorder="1" applyAlignment="1">
      <alignment vertical="center"/>
    </xf>
    <xf numFmtId="0" fontId="42" fillId="0" borderId="9" xfId="0" applyFont="1" applyBorder="1" applyAlignment="1">
      <alignment vertical="center"/>
    </xf>
    <xf numFmtId="0" fontId="42" fillId="0" borderId="10" xfId="0" applyFont="1" applyBorder="1" applyAlignment="1">
      <alignment vertical="center"/>
    </xf>
    <xf numFmtId="0" fontId="42" fillId="0" borderId="11" xfId="0" applyFont="1" applyBorder="1" applyAlignment="1">
      <alignment vertical="center"/>
    </xf>
    <xf numFmtId="0" fontId="42" fillId="0" borderId="12" xfId="0" applyFont="1" applyBorder="1" applyAlignment="1">
      <alignment vertical="center"/>
    </xf>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7"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39" fillId="0" borderId="16" xfId="0" applyFont="1" applyBorder="1" applyAlignment="1">
      <alignment horizontal="left" vertical="center" wrapText="1"/>
    </xf>
    <xf numFmtId="0" fontId="40" fillId="0" borderId="17" xfId="0" applyFont="1" applyBorder="1" applyAlignment="1">
      <alignment vertical="center"/>
    </xf>
    <xf numFmtId="0" fontId="40" fillId="0" borderId="18" xfId="0" applyFont="1" applyBorder="1" applyAlignment="1">
      <alignment vertical="center"/>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7" borderId="7" xfId="0" applyFont="1" applyFill="1" applyBorder="1" applyAlignment="1">
      <alignment horizontal="center" vertical="center"/>
    </xf>
    <xf numFmtId="0" fontId="5" fillId="0" borderId="7" xfId="0" applyFont="1" applyBorder="1" applyAlignment="1">
      <alignment horizontal="left" vertical="top"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25" xfId="0" applyFont="1" applyBorder="1" applyAlignment="1">
      <alignment horizontal="left" vertical="top"/>
    </xf>
    <xf numFmtId="0" fontId="0" fillId="0" borderId="0" xfId="0" applyFont="1" applyAlignment="1">
      <alignment horizontal="left" vertical="top"/>
    </xf>
    <xf numFmtId="0" fontId="7" fillId="0" borderId="26"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5" fillId="0" borderId="7" xfId="0" applyFont="1" applyBorder="1" applyAlignment="1">
      <alignment horizontal="center" wrapText="1"/>
    </xf>
    <xf numFmtId="0" fontId="5" fillId="6" borderId="7" xfId="0" applyFont="1" applyFill="1" applyBorder="1" applyAlignment="1">
      <alignment horizontal="center" vertical="top" wrapText="1"/>
    </xf>
    <xf numFmtId="0" fontId="7" fillId="0" borderId="25" xfId="0" applyFont="1" applyBorder="1"/>
    <xf numFmtId="0" fontId="0" fillId="0" borderId="0" xfId="0" applyFont="1" applyAlignment="1"/>
    <xf numFmtId="0" fontId="7" fillId="0" borderId="26" xfId="0" applyFont="1" applyBorder="1"/>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16" xfId="0" applyFont="1" applyBorder="1" applyAlignment="1">
      <alignment horizontal="left"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11" fillId="0" borderId="16" xfId="0" applyFont="1" applyBorder="1" applyAlignment="1">
      <alignment horizontal="right"/>
    </xf>
    <xf numFmtId="0" fontId="0" fillId="0" borderId="9" xfId="0" applyFont="1" applyBorder="1" applyAlignment="1">
      <alignment horizontal="center" vertical="center"/>
    </xf>
    <xf numFmtId="0" fontId="6" fillId="7" borderId="23" xfId="0" applyFont="1" applyFill="1" applyBorder="1" applyAlignment="1">
      <alignment horizontal="center" vertical="center"/>
    </xf>
    <xf numFmtId="0" fontId="7" fillId="0" borderId="29" xfId="0" applyFont="1" applyBorder="1"/>
    <xf numFmtId="0" fontId="46" fillId="0" borderId="7" xfId="0" applyFont="1" applyBorder="1" applyAlignment="1">
      <alignment horizontal="center" vertical="center" wrapText="1"/>
    </xf>
    <xf numFmtId="0" fontId="47" fillId="0" borderId="8" xfId="0" applyFont="1" applyBorder="1"/>
    <xf numFmtId="0" fontId="47" fillId="0" borderId="9" xfId="0" applyFont="1" applyBorder="1"/>
    <xf numFmtId="0" fontId="47" fillId="0" borderId="25" xfId="0" applyFont="1" applyBorder="1"/>
    <xf numFmtId="0" fontId="48" fillId="0" borderId="0" xfId="0" applyFont="1" applyAlignment="1"/>
    <xf numFmtId="0" fontId="47" fillId="0" borderId="26" xfId="0" applyFont="1" applyBorder="1"/>
    <xf numFmtId="0" fontId="47" fillId="0" borderId="10" xfId="0" applyFont="1" applyBorder="1"/>
    <xf numFmtId="0" fontId="47" fillId="0" borderId="11" xfId="0" applyFont="1" applyBorder="1"/>
    <xf numFmtId="0" fontId="47" fillId="0" borderId="12" xfId="0" applyFont="1" applyBorder="1"/>
    <xf numFmtId="0" fontId="5" fillId="0" borderId="16" xfId="0" applyFont="1" applyBorder="1" applyAlignment="1">
      <alignment horizontal="left" wrapText="1"/>
    </xf>
    <xf numFmtId="0" fontId="7" fillId="0" borderId="12" xfId="0" applyFont="1" applyBorder="1" applyAlignment="1">
      <alignment horizontal="center"/>
    </xf>
    <xf numFmtId="0" fontId="6" fillId="9" borderId="7" xfId="0" applyFont="1" applyFill="1" applyBorder="1" applyAlignment="1">
      <alignment horizontal="center" vertical="center" wrapText="1"/>
    </xf>
    <xf numFmtId="0" fontId="6"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1" fillId="0" borderId="28" xfId="0" applyFont="1" applyBorder="1" applyAlignment="1">
      <alignment horizontal="left" vertical="top" wrapText="1"/>
    </xf>
    <xf numFmtId="0" fontId="18" fillId="0" borderId="18" xfId="0" applyFont="1" applyBorder="1"/>
    <xf numFmtId="0" fontId="20" fillId="0" borderId="33" xfId="0" applyFont="1" applyBorder="1" applyAlignment="1">
      <alignment horizontal="center" vertical="center"/>
    </xf>
    <xf numFmtId="0" fontId="18" fillId="0" borderId="22" xfId="0" applyFont="1" applyBorder="1" applyAlignment="1">
      <alignment vertical="top"/>
    </xf>
    <xf numFmtId="0" fontId="18" fillId="0" borderId="18" xfId="0" applyFont="1" applyBorder="1" applyAlignment="1">
      <alignment vertical="top"/>
    </xf>
    <xf numFmtId="0" fontId="21" fillId="0" borderId="28" xfId="0" applyFont="1" applyBorder="1" applyAlignment="1">
      <alignment horizontal="left" vertical="center" wrapText="1"/>
    </xf>
    <xf numFmtId="0" fontId="18" fillId="0" borderId="22" xfId="0" applyFont="1" applyBorder="1"/>
    <xf numFmtId="0" fontId="19" fillId="3" borderId="23" xfId="0" applyFont="1" applyFill="1" applyBorder="1" applyAlignment="1">
      <alignment horizontal="center" vertical="center" wrapText="1"/>
    </xf>
    <xf numFmtId="0" fontId="18" fillId="0" borderId="24" xfId="0" applyFont="1" applyBorder="1"/>
    <xf numFmtId="0" fontId="18" fillId="0" borderId="19" xfId="0" applyFont="1" applyBorder="1"/>
    <xf numFmtId="0" fontId="18" fillId="0" borderId="21" xfId="0" applyFont="1" applyBorder="1"/>
    <xf numFmtId="0" fontId="41" fillId="0" borderId="23" xfId="0" applyFont="1" applyBorder="1" applyAlignment="1">
      <alignment horizontal="center" vertical="center" wrapText="1"/>
    </xf>
    <xf numFmtId="0" fontId="42" fillId="0" borderId="29" xfId="0" applyFont="1" applyBorder="1"/>
    <xf numFmtId="0" fontId="42" fillId="0" borderId="24" xfId="0" applyFont="1" applyBorder="1"/>
    <xf numFmtId="0" fontId="42" fillId="0" borderId="19" xfId="0" applyFont="1" applyBorder="1"/>
    <xf numFmtId="0" fontId="42" fillId="0" borderId="20" xfId="0" applyFont="1" applyBorder="1"/>
    <xf numFmtId="0" fontId="42" fillId="0" borderId="21" xfId="0" applyFont="1" applyBorder="1"/>
    <xf numFmtId="0" fontId="13" fillId="0" borderId="23" xfId="0" applyFont="1" applyBorder="1" applyAlignment="1">
      <alignment horizontal="center" vertical="center" wrapText="1"/>
    </xf>
    <xf numFmtId="0" fontId="23" fillId="0" borderId="29" xfId="0" applyFont="1" applyBorder="1"/>
    <xf numFmtId="0" fontId="23" fillId="0" borderId="19" xfId="0" applyFont="1" applyBorder="1"/>
    <xf numFmtId="0" fontId="23" fillId="0" borderId="20" xfId="0" applyFont="1" applyBorder="1"/>
    <xf numFmtId="0" fontId="19" fillId="9" borderId="28" xfId="0" applyFont="1" applyFill="1" applyBorder="1" applyAlignment="1">
      <alignment horizontal="center" vertical="center" wrapText="1"/>
    </xf>
    <xf numFmtId="0" fontId="19" fillId="12" borderId="28" xfId="0" applyFont="1" applyFill="1" applyBorder="1" applyAlignment="1">
      <alignment horizontal="center" vertical="center"/>
    </xf>
    <xf numFmtId="3" fontId="21" fillId="0" borderId="28" xfId="0" applyNumberFormat="1" applyFont="1" applyBorder="1" applyAlignment="1">
      <alignment horizontal="center" vertical="center"/>
    </xf>
    <xf numFmtId="3" fontId="21" fillId="0" borderId="18" xfId="0" applyNumberFormat="1" applyFont="1" applyBorder="1" applyAlignment="1">
      <alignment horizontal="center" vertical="center"/>
    </xf>
    <xf numFmtId="0" fontId="17" fillId="3" borderId="23" xfId="0" applyFont="1" applyFill="1" applyBorder="1" applyAlignment="1">
      <alignment horizontal="center" vertical="center"/>
    </xf>
    <xf numFmtId="0" fontId="18" fillId="0" borderId="29" xfId="0" applyFont="1" applyBorder="1"/>
    <xf numFmtId="0" fontId="18" fillId="0" borderId="20" xfId="0" applyFont="1" applyBorder="1"/>
    <xf numFmtId="0" fontId="41" fillId="0" borderId="23" xfId="0" applyFont="1" applyBorder="1" applyAlignment="1">
      <alignment horizontal="center" vertical="center"/>
    </xf>
    <xf numFmtId="0" fontId="19" fillId="3" borderId="13" xfId="0" applyFont="1" applyFill="1" applyBorder="1" applyAlignment="1">
      <alignment horizontal="center" vertical="center"/>
    </xf>
    <xf numFmtId="0" fontId="18" fillId="0" borderId="14" xfId="0" applyFont="1" applyBorder="1"/>
    <xf numFmtId="0" fontId="19" fillId="3" borderId="23" xfId="0" applyFont="1" applyFill="1" applyBorder="1" applyAlignment="1">
      <alignment horizontal="center" vertical="center"/>
    </xf>
    <xf numFmtId="0" fontId="19" fillId="3" borderId="13" xfId="0" applyFont="1" applyFill="1" applyBorder="1" applyAlignment="1">
      <alignment horizontal="center" vertical="center" wrapText="1"/>
    </xf>
    <xf numFmtId="0" fontId="18" fillId="0" borderId="14" xfId="0" applyFont="1" applyBorder="1" applyAlignment="1">
      <alignment horizontal="center"/>
    </xf>
    <xf numFmtId="165" fontId="41" fillId="0" borderId="28" xfId="0" applyNumberFormat="1" applyFont="1" applyBorder="1" applyAlignment="1">
      <alignment horizontal="center" vertical="center"/>
    </xf>
    <xf numFmtId="0" fontId="42" fillId="0" borderId="22" xfId="0" applyFont="1" applyBorder="1"/>
    <xf numFmtId="0" fontId="42" fillId="0" borderId="18" xfId="0" applyFont="1" applyBorder="1"/>
    <xf numFmtId="0" fontId="19" fillId="12" borderId="28" xfId="0" applyFont="1" applyFill="1" applyBorder="1" applyAlignment="1">
      <alignment horizontal="center" vertical="center" wrapText="1"/>
    </xf>
    <xf numFmtId="0" fontId="24" fillId="13" borderId="34" xfId="1" applyFont="1" applyFill="1" applyBorder="1" applyAlignment="1">
      <alignment horizontal="center" vertical="center" wrapText="1"/>
    </xf>
    <xf numFmtId="0" fontId="24" fillId="13" borderId="5" xfId="1" applyFont="1" applyFill="1" applyBorder="1" applyAlignment="1">
      <alignment horizontal="center" vertical="center" wrapText="1"/>
    </xf>
    <xf numFmtId="0" fontId="25"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44" fillId="9" borderId="16" xfId="0" applyFont="1" applyFill="1" applyBorder="1" applyAlignment="1">
      <alignment horizontal="center" vertical="center" wrapText="1"/>
    </xf>
    <xf numFmtId="0" fontId="40" fillId="0" borderId="18" xfId="0" applyFont="1" applyBorder="1"/>
    <xf numFmtId="165" fontId="44" fillId="0" borderId="16" xfId="0" applyNumberFormat="1" applyFont="1" applyBorder="1" applyAlignment="1">
      <alignment horizontal="center" vertical="center"/>
    </xf>
    <xf numFmtId="0" fontId="45" fillId="0" borderId="17" xfId="0" applyFont="1" applyBorder="1"/>
    <xf numFmtId="0" fontId="45" fillId="0" borderId="18" xfId="0" applyFont="1" applyBorder="1"/>
    <xf numFmtId="0" fontId="13" fillId="0" borderId="16" xfId="0" applyFont="1" applyBorder="1" applyAlignment="1">
      <alignment horizontal="left" vertical="top" wrapText="1"/>
    </xf>
    <xf numFmtId="0" fontId="7" fillId="0" borderId="17" xfId="0" applyFont="1" applyBorder="1" applyAlignment="1">
      <alignment vertical="top"/>
    </xf>
    <xf numFmtId="0" fontId="7" fillId="0" borderId="18" xfId="0" applyFont="1" applyBorder="1" applyAlignment="1">
      <alignment vertical="top"/>
    </xf>
    <xf numFmtId="165" fontId="13" fillId="0" borderId="16" xfId="0" applyNumberFormat="1" applyFont="1" applyBorder="1" applyAlignment="1">
      <alignment horizontal="center" vertical="top"/>
    </xf>
    <xf numFmtId="0" fontId="6" fillId="0" borderId="7" xfId="0" applyFont="1" applyBorder="1" applyAlignment="1">
      <alignment horizontal="center" wrapText="1"/>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xf>
    <xf numFmtId="0" fontId="44" fillId="0" borderId="7" xfId="0" applyFont="1" applyBorder="1" applyAlignment="1">
      <alignment horizontal="center" vertical="center"/>
    </xf>
    <xf numFmtId="0" fontId="45" fillId="0" borderId="8" xfId="0" applyFont="1" applyBorder="1"/>
    <xf numFmtId="0" fontId="45" fillId="0" borderId="9" xfId="0" applyFont="1" applyBorder="1"/>
    <xf numFmtId="0" fontId="45" fillId="0" borderId="10" xfId="0" applyFont="1" applyBorder="1"/>
    <xf numFmtId="0" fontId="45" fillId="0" borderId="11" xfId="0" applyFont="1" applyBorder="1"/>
    <xf numFmtId="0" fontId="45" fillId="0" borderId="12" xfId="0" applyFont="1" applyBorder="1"/>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0" fontId="13" fillId="0" borderId="16" xfId="0" applyFont="1" applyBorder="1" applyAlignment="1">
      <alignment horizontal="left" vertical="center" wrapText="1"/>
    </xf>
    <xf numFmtId="0" fontId="13" fillId="0" borderId="7" xfId="0" applyFont="1" applyBorder="1" applyAlignment="1">
      <alignment horizontal="center" vertical="center" wrapText="1"/>
    </xf>
    <xf numFmtId="0" fontId="44" fillId="0" borderId="7" xfId="0" applyFont="1" applyBorder="1" applyAlignment="1">
      <alignment horizontal="center" vertical="center" wrapText="1"/>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9" borderId="7" xfId="0" applyFont="1" applyFill="1" applyBorder="1" applyAlignment="1">
      <alignment horizontal="center" vertical="center" wrapText="1"/>
    </xf>
    <xf numFmtId="0" fontId="12" fillId="9" borderId="16"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9" borderId="7" xfId="0" applyFont="1" applyFill="1" applyBorder="1" applyAlignment="1">
      <alignment horizontal="center" vertical="center"/>
    </xf>
    <xf numFmtId="0" fontId="13" fillId="0" borderId="7" xfId="0" applyFont="1" applyBorder="1" applyAlignment="1">
      <alignment horizontal="center" vertical="top" wrapText="1"/>
    </xf>
    <xf numFmtId="0" fontId="7" fillId="0" borderId="8" xfId="0" applyFont="1" applyBorder="1" applyAlignment="1">
      <alignment vertical="top"/>
    </xf>
    <xf numFmtId="0" fontId="7" fillId="0" borderId="9" xfId="0" applyFont="1" applyBorder="1" applyAlignment="1">
      <alignment vertical="top"/>
    </xf>
    <xf numFmtId="0" fontId="7" fillId="0" borderId="25" xfId="0" applyFont="1" applyBorder="1" applyAlignment="1">
      <alignment vertical="top"/>
    </xf>
    <xf numFmtId="0" fontId="0" fillId="0" borderId="0" xfId="0" applyFont="1" applyAlignment="1">
      <alignment vertical="top"/>
    </xf>
    <xf numFmtId="0" fontId="7" fillId="0" borderId="26"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29" fillId="0" borderId="37" xfId="0" applyFont="1" applyBorder="1" applyAlignment="1">
      <alignment horizontal="left" vertical="center"/>
    </xf>
    <xf numFmtId="0" fontId="29" fillId="15" borderId="33" xfId="0" applyFont="1" applyFill="1" applyBorder="1" applyAlignment="1">
      <alignment horizontal="center"/>
    </xf>
    <xf numFmtId="0" fontId="29" fillId="16" borderId="33" xfId="0" applyFont="1" applyFill="1" applyBorder="1" applyAlignment="1">
      <alignment horizontal="center"/>
    </xf>
    <xf numFmtId="0" fontId="29" fillId="17" borderId="33" xfId="0" applyFont="1" applyFill="1" applyBorder="1" applyAlignment="1">
      <alignment horizontal="center" vertical="center"/>
    </xf>
    <xf numFmtId="0" fontId="35" fillId="15" borderId="38" xfId="0" applyFont="1" applyFill="1" applyBorder="1" applyAlignment="1">
      <alignment horizontal="center" vertical="center"/>
    </xf>
    <xf numFmtId="0" fontId="35" fillId="15" borderId="39" xfId="0" applyFont="1" applyFill="1" applyBorder="1" applyAlignment="1">
      <alignment horizontal="center" vertical="center"/>
    </xf>
    <xf numFmtId="0" fontId="35" fillId="15" borderId="40" xfId="0" applyFont="1" applyFill="1" applyBorder="1" applyAlignment="1">
      <alignment horizontal="center" vertical="center"/>
    </xf>
    <xf numFmtId="0" fontId="29" fillId="41" borderId="42" xfId="0" applyFont="1" applyFill="1" applyBorder="1" applyAlignment="1">
      <alignment horizontal="center"/>
    </xf>
    <xf numFmtId="0" fontId="29" fillId="41" borderId="44" xfId="0" applyFont="1" applyFill="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4" xfId="0" applyFont="1" applyBorder="1" applyAlignment="1">
      <alignment horizontal="center"/>
    </xf>
    <xf numFmtId="0" fontId="27" fillId="15" borderId="55" xfId="0" applyFont="1" applyFill="1" applyBorder="1" applyAlignment="1">
      <alignment horizontal="center"/>
    </xf>
    <xf numFmtId="0" fontId="27" fillId="15" borderId="56" xfId="0" applyFont="1" applyFill="1" applyBorder="1" applyAlignment="1">
      <alignment horizontal="center"/>
    </xf>
    <xf numFmtId="0" fontId="27" fillId="15" borderId="57" xfId="0" applyFont="1" applyFill="1" applyBorder="1" applyAlignment="1">
      <alignment horizontal="center"/>
    </xf>
    <xf numFmtId="0" fontId="35" fillId="33" borderId="38" xfId="0" applyFont="1" applyFill="1" applyBorder="1" applyAlignment="1">
      <alignment horizontal="center" vertical="center"/>
    </xf>
    <xf numFmtId="0" fontId="35" fillId="33" borderId="39" xfId="0" applyFont="1" applyFill="1" applyBorder="1" applyAlignment="1">
      <alignment horizontal="center" vertical="center"/>
    </xf>
    <xf numFmtId="0" fontId="35" fillId="33" borderId="40" xfId="0" applyFont="1" applyFill="1" applyBorder="1" applyAlignment="1">
      <alignment horizontal="center" vertical="center"/>
    </xf>
    <xf numFmtId="0" fontId="35" fillId="33" borderId="38" xfId="0" applyFont="1" applyFill="1" applyBorder="1" applyAlignment="1">
      <alignment vertical="center"/>
    </xf>
    <xf numFmtId="0" fontId="35" fillId="33" borderId="39" xfId="0" applyFont="1" applyFill="1" applyBorder="1" applyAlignment="1">
      <alignment vertical="center"/>
    </xf>
    <xf numFmtId="0" fontId="35" fillId="33" borderId="40" xfId="0" applyFont="1" applyFill="1" applyBorder="1" applyAlignment="1">
      <alignment vertical="center"/>
    </xf>
    <xf numFmtId="0" fontId="36" fillId="0" borderId="38" xfId="0" applyFont="1" applyBorder="1" applyAlignment="1">
      <alignment vertical="center"/>
    </xf>
    <xf numFmtId="0" fontId="36" fillId="0" borderId="39" xfId="0" applyFont="1" applyBorder="1" applyAlignment="1">
      <alignment vertical="center"/>
    </xf>
    <xf numFmtId="0" fontId="36" fillId="0" borderId="40" xfId="0" applyFont="1" applyBorder="1" applyAlignment="1">
      <alignment vertical="center"/>
    </xf>
    <xf numFmtId="0" fontId="35" fillId="15" borderId="33" xfId="0" applyFont="1" applyFill="1" applyBorder="1" applyAlignment="1">
      <alignment horizontal="center" vertical="center"/>
    </xf>
    <xf numFmtId="0" fontId="27" fillId="15" borderId="33" xfId="0" applyFont="1" applyFill="1" applyBorder="1" applyAlignment="1">
      <alignment horizontal="center"/>
    </xf>
    <xf numFmtId="166" fontId="9" fillId="40" borderId="42" xfId="0" applyNumberFormat="1" applyFont="1" applyFill="1" applyBorder="1" applyAlignment="1">
      <alignment horizontal="center" vertical="center"/>
    </xf>
    <xf numFmtId="166" fontId="9" fillId="40" borderId="44" xfId="0" applyNumberFormat="1" applyFont="1" applyFill="1" applyBorder="1" applyAlignment="1">
      <alignment horizontal="center" vertical="center"/>
    </xf>
    <xf numFmtId="0" fontId="43" fillId="39" borderId="0" xfId="0" applyFont="1" applyFill="1" applyAlignment="1">
      <alignment horizontal="center" vertic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609599</xdr:colOff>
      <xdr:row>36</xdr:row>
      <xdr:rowOff>143934</xdr:rowOff>
    </xdr:from>
    <xdr:ext cx="5645151" cy="3285066"/>
    <xdr:sp macro="" textlink="">
      <xdr:nvSpPr>
        <xdr:cNvPr id="14" name="Shape 14">
          <a:extLst>
            <a:ext uri="{FF2B5EF4-FFF2-40B4-BE49-F238E27FC236}">
              <a16:creationId xmlns:a16="http://schemas.microsoft.com/office/drawing/2014/main" id="{00000000-0008-0000-0500-00000E000000}"/>
            </a:ext>
          </a:extLst>
        </xdr:cNvPr>
        <xdr:cNvSpPr/>
      </xdr:nvSpPr>
      <xdr:spPr>
        <a:xfrm>
          <a:off x="609599" y="7160684"/>
          <a:ext cx="5645151" cy="3285066"/>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2690285</xdr:colOff>
      <xdr:row>36</xdr:row>
      <xdr:rowOff>158750</xdr:rowOff>
    </xdr:from>
    <xdr:ext cx="5353049" cy="3270250"/>
    <xdr:sp macro="" textlink="">
      <xdr:nvSpPr>
        <xdr:cNvPr id="15" name="Shape 15">
          <a:extLst>
            <a:ext uri="{FF2B5EF4-FFF2-40B4-BE49-F238E27FC236}">
              <a16:creationId xmlns:a16="http://schemas.microsoft.com/office/drawing/2014/main" id="{00000000-0008-0000-0500-00000F000000}"/>
            </a:ext>
          </a:extLst>
        </xdr:cNvPr>
        <xdr:cNvSpPr/>
      </xdr:nvSpPr>
      <xdr:spPr>
        <a:xfrm>
          <a:off x="6288618" y="7175500"/>
          <a:ext cx="5353049" cy="327025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1929343</xdr:colOff>
      <xdr:row>36</xdr:row>
      <xdr:rowOff>154518</xdr:rowOff>
    </xdr:from>
    <xdr:ext cx="5500158"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08343" y="7171268"/>
          <a:ext cx="5500158"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132292</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10</xdr:col>
      <xdr:colOff>152402</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3_MR_PP_C50_SALU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por problema)"/>
      <sheetName val="LISTAS"/>
    </sheetNames>
    <sheetDataSet>
      <sheetData sheetId="0"/>
      <sheetData sheetId="1">
        <row r="12">
          <cell r="E12" t="str">
            <v>Medellin me cuida convivencia (los 7 componentes)</v>
          </cell>
          <cell r="G12" t="str">
            <v>P1: 200 familias - 13 VOTOS
P2: 500 familias - 0
Abstenciones: 1</v>
          </cell>
        </row>
      </sheetData>
      <sheetData sheetId="2"/>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0" workbookViewId="0">
      <selection activeCell="F15" sqref="F15:J15"/>
    </sheetView>
  </sheetViews>
  <sheetFormatPr baseColWidth="10" defaultColWidth="12.625" defaultRowHeight="15" customHeight="1" x14ac:dyDescent="0.2"/>
  <cols>
    <col min="3" max="4" width="9.375" customWidth="1"/>
    <col min="5" max="5" width="9.375" style="244" customWidth="1"/>
    <col min="6" max="10" width="9.375" customWidth="1"/>
    <col min="11" max="11" width="15.125" customWidth="1"/>
    <col min="12" max="26" width="9.375" customWidth="1"/>
  </cols>
  <sheetData>
    <row r="2" spans="4:13" x14ac:dyDescent="0.25">
      <c r="D2" s="1"/>
      <c r="E2" s="241"/>
      <c r="F2" s="2"/>
      <c r="G2" s="2"/>
      <c r="H2" s="2"/>
      <c r="I2" s="2"/>
      <c r="J2" s="2"/>
      <c r="K2" s="2"/>
      <c r="L2" s="2"/>
      <c r="M2" s="3"/>
    </row>
    <row r="3" spans="4:13" x14ac:dyDescent="0.25">
      <c r="D3" s="4"/>
      <c r="E3" s="242"/>
      <c r="F3" s="5"/>
      <c r="G3" s="5"/>
      <c r="H3" s="5"/>
      <c r="I3" s="5"/>
      <c r="J3" s="5"/>
      <c r="K3" s="5"/>
      <c r="L3" s="5"/>
      <c r="M3" s="6"/>
    </row>
    <row r="4" spans="4:13" x14ac:dyDescent="0.25">
      <c r="D4" s="4"/>
      <c r="E4" s="318" t="s">
        <v>0</v>
      </c>
      <c r="F4" s="319"/>
      <c r="G4" s="319"/>
      <c r="H4" s="319"/>
      <c r="I4" s="319"/>
      <c r="J4" s="319"/>
      <c r="K4" s="319"/>
      <c r="L4" s="320"/>
      <c r="M4" s="6"/>
    </row>
    <row r="5" spans="4:13" x14ac:dyDescent="0.25">
      <c r="D5" s="4"/>
      <c r="E5" s="321"/>
      <c r="F5" s="322"/>
      <c r="G5" s="322"/>
      <c r="H5" s="322"/>
      <c r="I5" s="322"/>
      <c r="J5" s="322"/>
      <c r="K5" s="322"/>
      <c r="L5" s="323"/>
      <c r="M5" s="6"/>
    </row>
    <row r="6" spans="4:13" x14ac:dyDescent="0.25">
      <c r="D6" s="4"/>
      <c r="E6" s="242"/>
      <c r="F6" s="5"/>
      <c r="G6" s="5"/>
      <c r="H6" s="5"/>
      <c r="I6" s="5"/>
      <c r="J6" s="5"/>
      <c r="K6" s="5"/>
      <c r="L6" s="5"/>
      <c r="M6" s="6"/>
    </row>
    <row r="7" spans="4:13" x14ac:dyDescent="0.25">
      <c r="D7" s="4"/>
      <c r="E7" s="318" t="s">
        <v>1</v>
      </c>
      <c r="F7" s="319"/>
      <c r="G7" s="320"/>
      <c r="H7" s="324" t="s">
        <v>97</v>
      </c>
      <c r="I7" s="325"/>
      <c r="J7" s="325"/>
      <c r="K7" s="325"/>
      <c r="L7" s="326"/>
      <c r="M7" s="6"/>
    </row>
    <row r="8" spans="4:13" x14ac:dyDescent="0.25">
      <c r="D8" s="4"/>
      <c r="E8" s="321"/>
      <c r="F8" s="322"/>
      <c r="G8" s="323"/>
      <c r="H8" s="327"/>
      <c r="I8" s="328"/>
      <c r="J8" s="328"/>
      <c r="K8" s="328"/>
      <c r="L8" s="329"/>
      <c r="M8" s="6"/>
    </row>
    <row r="9" spans="4:13" x14ac:dyDescent="0.25">
      <c r="D9" s="4"/>
      <c r="E9" s="242"/>
      <c r="F9" s="5"/>
      <c r="G9" s="5"/>
      <c r="H9" s="5"/>
      <c r="I9" s="5"/>
      <c r="J9" s="5"/>
      <c r="K9" s="5"/>
      <c r="L9" s="5"/>
      <c r="M9" s="6"/>
    </row>
    <row r="10" spans="4:13" x14ac:dyDescent="0.25">
      <c r="D10" s="4"/>
      <c r="E10" s="318" t="s">
        <v>2</v>
      </c>
      <c r="F10" s="319"/>
      <c r="G10" s="319"/>
      <c r="H10" s="319"/>
      <c r="I10" s="319"/>
      <c r="J10" s="319"/>
      <c r="K10" s="319"/>
      <c r="L10" s="320"/>
      <c r="M10" s="6"/>
    </row>
    <row r="11" spans="4:13" x14ac:dyDescent="0.25">
      <c r="D11" s="4"/>
      <c r="E11" s="321"/>
      <c r="F11" s="322"/>
      <c r="G11" s="322"/>
      <c r="H11" s="322"/>
      <c r="I11" s="322"/>
      <c r="J11" s="322"/>
      <c r="K11" s="322"/>
      <c r="L11" s="323"/>
      <c r="M11" s="6"/>
    </row>
    <row r="12" spans="4:13" x14ac:dyDescent="0.25">
      <c r="D12" s="4"/>
      <c r="E12" s="330" t="s">
        <v>3</v>
      </c>
      <c r="F12" s="318" t="s">
        <v>4</v>
      </c>
      <c r="G12" s="319"/>
      <c r="H12" s="319"/>
      <c r="I12" s="319"/>
      <c r="J12" s="320"/>
      <c r="K12" s="332" t="s">
        <v>5</v>
      </c>
      <c r="L12" s="330" t="s">
        <v>6</v>
      </c>
      <c r="M12" s="6"/>
    </row>
    <row r="13" spans="4:13" ht="30" customHeight="1" x14ac:dyDescent="0.25">
      <c r="D13" s="4"/>
      <c r="E13" s="331"/>
      <c r="F13" s="321"/>
      <c r="G13" s="322"/>
      <c r="H13" s="322"/>
      <c r="I13" s="322"/>
      <c r="J13" s="323"/>
      <c r="K13" s="333"/>
      <c r="L13" s="333"/>
      <c r="M13" s="6"/>
    </row>
    <row r="14" spans="4:13" ht="51" customHeight="1" x14ac:dyDescent="0.25">
      <c r="D14" s="4"/>
      <c r="E14" s="224">
        <v>1</v>
      </c>
      <c r="F14" s="347" t="s">
        <v>770</v>
      </c>
      <c r="G14" s="348"/>
      <c r="H14" s="348"/>
      <c r="I14" s="348"/>
      <c r="J14" s="349"/>
      <c r="K14" s="224">
        <v>29</v>
      </c>
      <c r="L14" s="224" t="s">
        <v>771</v>
      </c>
      <c r="M14" s="6"/>
    </row>
    <row r="15" spans="4:13" x14ac:dyDescent="0.25">
      <c r="D15" s="4"/>
      <c r="E15" s="224">
        <v>2</v>
      </c>
      <c r="F15" s="347"/>
      <c r="G15" s="348"/>
      <c r="H15" s="348"/>
      <c r="I15" s="348"/>
      <c r="J15" s="349"/>
      <c r="K15" s="224"/>
      <c r="L15" s="224"/>
      <c r="M15" s="6"/>
    </row>
    <row r="16" spans="4:13" x14ac:dyDescent="0.25">
      <c r="D16" s="4"/>
      <c r="E16" s="225"/>
      <c r="F16" s="350"/>
      <c r="G16" s="351"/>
      <c r="H16" s="351"/>
      <c r="I16" s="351"/>
      <c r="J16" s="352"/>
      <c r="K16" s="8"/>
      <c r="L16" s="8"/>
      <c r="M16" s="6"/>
    </row>
    <row r="17" spans="4:13" x14ac:dyDescent="0.25">
      <c r="D17" s="4"/>
      <c r="E17" s="225"/>
      <c r="F17" s="350"/>
      <c r="G17" s="351"/>
      <c r="H17" s="351"/>
      <c r="I17" s="351"/>
      <c r="J17" s="352"/>
      <c r="K17" s="8"/>
      <c r="L17" s="8"/>
      <c r="M17" s="6"/>
    </row>
    <row r="18" spans="4:13" x14ac:dyDescent="0.25">
      <c r="D18" s="4"/>
      <c r="E18" s="225"/>
      <c r="F18" s="350"/>
      <c r="G18" s="351"/>
      <c r="H18" s="351"/>
      <c r="I18" s="351"/>
      <c r="J18" s="352"/>
      <c r="K18" s="8"/>
      <c r="L18" s="8"/>
      <c r="M18" s="6"/>
    </row>
    <row r="19" spans="4:13" x14ac:dyDescent="0.25">
      <c r="D19" s="4"/>
      <c r="E19" s="225"/>
      <c r="F19" s="350"/>
      <c r="G19" s="351"/>
      <c r="H19" s="351"/>
      <c r="I19" s="351"/>
      <c r="J19" s="352"/>
      <c r="K19" s="8"/>
      <c r="L19" s="8"/>
      <c r="M19" s="6"/>
    </row>
    <row r="20" spans="4:13" x14ac:dyDescent="0.25">
      <c r="D20" s="4"/>
      <c r="E20" s="242"/>
      <c r="F20" s="5"/>
      <c r="G20" s="5"/>
      <c r="H20" s="5"/>
      <c r="I20" s="5"/>
      <c r="J20" s="5"/>
      <c r="K20" s="5"/>
      <c r="L20" s="5"/>
      <c r="M20" s="6"/>
    </row>
    <row r="21" spans="4:13" ht="29.25" customHeight="1" x14ac:dyDescent="0.25">
      <c r="D21" s="4"/>
      <c r="E21" s="318" t="s">
        <v>7</v>
      </c>
      <c r="F21" s="320"/>
      <c r="G21" s="334" t="s">
        <v>775</v>
      </c>
      <c r="H21" s="335"/>
      <c r="I21" s="335"/>
      <c r="J21" s="335"/>
      <c r="K21" s="335"/>
      <c r="L21" s="336"/>
      <c r="M21" s="6"/>
    </row>
    <row r="22" spans="4:13" ht="29.25" customHeight="1" x14ac:dyDescent="0.25">
      <c r="D22" s="4"/>
      <c r="E22" s="321"/>
      <c r="F22" s="323"/>
      <c r="G22" s="337"/>
      <c r="H22" s="338"/>
      <c r="I22" s="338"/>
      <c r="J22" s="338"/>
      <c r="K22" s="338"/>
      <c r="L22" s="339"/>
      <c r="M22" s="6"/>
    </row>
    <row r="23" spans="4:13" ht="15.75" customHeight="1" x14ac:dyDescent="0.25">
      <c r="D23" s="4"/>
      <c r="E23" s="242"/>
      <c r="F23" s="5"/>
      <c r="G23" s="5"/>
      <c r="H23" s="5"/>
      <c r="I23" s="5"/>
      <c r="J23" s="5"/>
      <c r="K23" s="5"/>
      <c r="L23" s="5"/>
      <c r="M23" s="6"/>
    </row>
    <row r="24" spans="4:13" ht="14.25" customHeight="1" x14ac:dyDescent="0.25">
      <c r="D24" s="4"/>
      <c r="E24" s="340" t="s">
        <v>8</v>
      </c>
      <c r="F24" s="320"/>
      <c r="G24" s="341" t="s">
        <v>147</v>
      </c>
      <c r="H24" s="342"/>
      <c r="I24" s="342"/>
      <c r="J24" s="342"/>
      <c r="K24" s="342"/>
      <c r="L24" s="343"/>
      <c r="M24" s="6"/>
    </row>
    <row r="25" spans="4:13" ht="15.75" customHeight="1" x14ac:dyDescent="0.25">
      <c r="D25" s="4"/>
      <c r="E25" s="321"/>
      <c r="F25" s="323"/>
      <c r="G25" s="344"/>
      <c r="H25" s="345"/>
      <c r="I25" s="345"/>
      <c r="J25" s="345"/>
      <c r="K25" s="345"/>
      <c r="L25" s="346"/>
      <c r="M25" s="6"/>
    </row>
    <row r="26" spans="4:13" ht="15.75" customHeight="1" x14ac:dyDescent="0.25">
      <c r="D26" s="4"/>
      <c r="E26" s="242"/>
      <c r="F26" s="5"/>
      <c r="G26" s="5"/>
      <c r="H26" s="5"/>
      <c r="I26" s="5"/>
      <c r="J26" s="5"/>
      <c r="K26" s="5"/>
      <c r="L26" s="5"/>
      <c r="M26" s="6"/>
    </row>
    <row r="27" spans="4:13" ht="15.75" customHeight="1" x14ac:dyDescent="0.25">
      <c r="D27" s="4"/>
      <c r="E27" s="242"/>
      <c r="F27" s="5"/>
      <c r="G27" s="5"/>
      <c r="H27" s="5"/>
      <c r="I27" s="5"/>
      <c r="J27" s="5"/>
      <c r="K27" s="5"/>
      <c r="L27" s="5"/>
      <c r="M27" s="6"/>
    </row>
    <row r="28" spans="4:13" ht="15.75" customHeight="1" x14ac:dyDescent="0.25">
      <c r="D28" s="9"/>
      <c r="E28" s="243"/>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1" customFormat="1" ht="15.75" thickBot="1" x14ac:dyDescent="0.3">
      <c r="A1" s="70"/>
      <c r="B1" s="70"/>
      <c r="C1" s="70"/>
    </row>
    <row r="2" spans="1:11" ht="15" customHeight="1" thickBot="1" x14ac:dyDescent="0.25">
      <c r="A2" s="72" t="s">
        <v>66</v>
      </c>
      <c r="B2" s="72" t="s">
        <v>8</v>
      </c>
      <c r="C2" s="73" t="s">
        <v>10</v>
      </c>
      <c r="D2" s="73" t="s">
        <v>13</v>
      </c>
    </row>
    <row r="3" spans="1:11" ht="15.75" thickBot="1" x14ac:dyDescent="0.3">
      <c r="A3" s="69" t="s">
        <v>67</v>
      </c>
      <c r="B3" s="69" t="s">
        <v>69</v>
      </c>
      <c r="C3" s="69" t="s">
        <v>390</v>
      </c>
      <c r="D3" s="69"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3" t="s">
        <v>105</v>
      </c>
      <c r="K3" s="27">
        <f>+FIND($K$5,'2.NOMBRE'!H18,1)</f>
        <v>1</v>
      </c>
    </row>
    <row r="4" spans="1:11" ht="15.75" thickBot="1" x14ac:dyDescent="0.3">
      <c r="A4" s="69" t="s">
        <v>68</v>
      </c>
      <c r="B4" s="69" t="s">
        <v>238</v>
      </c>
      <c r="C4" s="69" t="s">
        <v>391</v>
      </c>
      <c r="D4" s="69" t="s">
        <v>268</v>
      </c>
      <c r="E4" s="27" t="s">
        <v>77</v>
      </c>
      <c r="G4" s="27" t="s">
        <v>287</v>
      </c>
      <c r="I4" s="27" t="str">
        <f>+CONCATENATE('3.ARBOL PROBLEMA Y OBJETIVOS'!N37,Listas!$F$5,'3.ARBOL PROBLEMA Y OBJETIVOS'!O37)</f>
        <v xml:space="preserve">0 </v>
      </c>
      <c r="J4" s="63" t="s">
        <v>285</v>
      </c>
    </row>
    <row r="5" spans="1:11" ht="15.75" thickBot="1" x14ac:dyDescent="0.3">
      <c r="A5" s="69" t="s">
        <v>70</v>
      </c>
      <c r="B5" s="69" t="s">
        <v>239</v>
      </c>
      <c r="C5" s="69" t="s">
        <v>392</v>
      </c>
      <c r="D5" s="69" t="s">
        <v>269</v>
      </c>
      <c r="E5" s="27" t="s">
        <v>84</v>
      </c>
      <c r="F5" s="65" t="s">
        <v>71</v>
      </c>
      <c r="G5" s="27" t="s">
        <v>288</v>
      </c>
      <c r="I5" s="27" t="str">
        <f>+CONCATENATE('3.ARBOL PROBLEMA Y OBJETIVOS'!N38,Listas!$F$5,'3.ARBOL PROBLEMA Y OBJETIVOS'!O38)</f>
        <v xml:space="preserve">0 </v>
      </c>
      <c r="J5" s="63" t="s">
        <v>112</v>
      </c>
      <c r="K5" s="27" t="str">
        <f>+MID('4.BENEFICIARIOS Y ACCIONES'!E61,1,4)</f>
        <v>1905</v>
      </c>
    </row>
    <row r="6" spans="1:11" ht="15.75" thickBot="1" x14ac:dyDescent="0.3">
      <c r="A6" s="69" t="s">
        <v>72</v>
      </c>
      <c r="B6" s="69" t="s">
        <v>240</v>
      </c>
      <c r="C6" s="69" t="s">
        <v>393</v>
      </c>
      <c r="D6" s="69" t="s">
        <v>270</v>
      </c>
      <c r="E6" s="27" t="s">
        <v>86</v>
      </c>
      <c r="G6" s="27" t="s">
        <v>289</v>
      </c>
      <c r="I6" s="27" t="str">
        <f>+CONCATENATE('3.ARBOL PROBLEMA Y OBJETIVOS'!N39,Listas!$F$5,'3.ARBOL PROBLEMA Y OBJETIVOS'!O39)</f>
        <v xml:space="preserve">0 </v>
      </c>
      <c r="J6" s="63" t="s">
        <v>119</v>
      </c>
    </row>
    <row r="7" spans="1:11" ht="15.75" thickBot="1" x14ac:dyDescent="0.3">
      <c r="A7" s="69" t="s">
        <v>74</v>
      </c>
      <c r="B7" s="69" t="s">
        <v>78</v>
      </c>
      <c r="C7" s="69" t="s">
        <v>394</v>
      </c>
      <c r="D7" s="69" t="s">
        <v>271</v>
      </c>
      <c r="E7" s="27" t="s">
        <v>88</v>
      </c>
      <c r="G7" s="27" t="s">
        <v>290</v>
      </c>
      <c r="I7" s="27" t="str">
        <f>+CONCATENATE('3.ARBOL PROBLEMA Y OBJETIVOS'!N40,Listas!$F$5,'3.ARBOL PROBLEMA Y OBJETIVOS'!O40)</f>
        <v xml:space="preserve">0 </v>
      </c>
      <c r="J7" s="63" t="s">
        <v>120</v>
      </c>
      <c r="K7" s="27" t="b">
        <f>ISERR(K3)</f>
        <v>0</v>
      </c>
    </row>
    <row r="8" spans="1:11" ht="15.75" thickBot="1" x14ac:dyDescent="0.3">
      <c r="A8" s="69" t="s">
        <v>75</v>
      </c>
      <c r="B8" s="69" t="s">
        <v>80</v>
      </c>
      <c r="C8" s="69" t="s">
        <v>395</v>
      </c>
      <c r="D8" s="69" t="s">
        <v>272</v>
      </c>
      <c r="E8" s="27" t="s">
        <v>90</v>
      </c>
      <c r="G8" s="27" t="s">
        <v>291</v>
      </c>
      <c r="I8" s="27" t="str">
        <f>+CONCATENATE('3.ARBOL PROBLEMA Y OBJETIVOS'!N41,Listas!$F$5,'3.ARBOL PROBLEMA Y OBJETIVOS'!O41)</f>
        <v xml:space="preserve">0 </v>
      </c>
      <c r="J8" s="63" t="s">
        <v>121</v>
      </c>
      <c r="K8" s="27" t="str">
        <f>+MID(K7,1,5)</f>
        <v>FALSO</v>
      </c>
    </row>
    <row r="9" spans="1:11" ht="15.75" thickBot="1" x14ac:dyDescent="0.3">
      <c r="A9" s="69" t="s">
        <v>76</v>
      </c>
      <c r="B9" s="69" t="s">
        <v>82</v>
      </c>
      <c r="C9" s="69" t="s">
        <v>396</v>
      </c>
      <c r="D9" s="69" t="s">
        <v>273</v>
      </c>
      <c r="E9" s="27" t="s">
        <v>92</v>
      </c>
      <c r="G9" s="27" t="s">
        <v>292</v>
      </c>
      <c r="I9" s="27" t="str">
        <f>+CONCATENATE('3.ARBOL PROBLEMA Y OBJETIVOS'!N42,Listas!$F$5,'3.ARBOL PROBLEMA Y OBJETIVOS'!O42)</f>
        <v xml:space="preserve">0 </v>
      </c>
      <c r="J9" s="63" t="s">
        <v>122</v>
      </c>
    </row>
    <row r="10" spans="1:11" ht="15.75" thickBot="1" x14ac:dyDescent="0.3">
      <c r="A10" s="69" t="s">
        <v>79</v>
      </c>
      <c r="B10" s="69" t="s">
        <v>241</v>
      </c>
      <c r="C10" s="69" t="s">
        <v>397</v>
      </c>
      <c r="D10" s="69" t="s">
        <v>274</v>
      </c>
      <c r="E10" s="27" t="s">
        <v>94</v>
      </c>
      <c r="G10" s="27" t="s">
        <v>293</v>
      </c>
      <c r="I10" s="27" t="str">
        <f>+CONCATENATE('3.ARBOL PROBLEMA Y OBJETIVOS'!N43,Listas!$F$5,'3.ARBOL PROBLEMA Y OBJETIVOS'!O43)</f>
        <v xml:space="preserve">0 </v>
      </c>
      <c r="J10" s="63" t="s">
        <v>123</v>
      </c>
    </row>
    <row r="11" spans="1:11" ht="15.75" thickBot="1" x14ac:dyDescent="0.3">
      <c r="A11" s="69" t="s">
        <v>81</v>
      </c>
      <c r="B11" s="69" t="s">
        <v>248</v>
      </c>
      <c r="C11" s="69" t="s">
        <v>398</v>
      </c>
      <c r="D11" s="69" t="s">
        <v>275</v>
      </c>
      <c r="E11" s="27" t="s">
        <v>96</v>
      </c>
      <c r="G11" s="27" t="s">
        <v>294</v>
      </c>
      <c r="I11" s="27" t="str">
        <f>+CONCATENATE('3.ARBOL PROBLEMA Y OBJETIVOS'!N44,Listas!$F$5,'3.ARBOL PROBLEMA Y OBJETIVOS'!O44)</f>
        <v xml:space="preserve"> </v>
      </c>
      <c r="J11" s="63" t="s">
        <v>124</v>
      </c>
    </row>
    <row r="12" spans="1:11" ht="15.75" thickBot="1" x14ac:dyDescent="0.3">
      <c r="A12" s="69" t="s">
        <v>83</v>
      </c>
      <c r="B12" s="69" t="s">
        <v>242</v>
      </c>
      <c r="C12" s="69" t="s">
        <v>399</v>
      </c>
      <c r="D12" s="69" t="s">
        <v>276</v>
      </c>
      <c r="E12" s="27" t="s">
        <v>101</v>
      </c>
      <c r="G12" s="27" t="s">
        <v>295</v>
      </c>
      <c r="I12" s="27" t="str">
        <f>+CONCATENATE('3.ARBOL PROBLEMA Y OBJETIVOS'!N45,Listas!$F$5,'3.ARBOL PROBLEMA Y OBJETIVOS'!O45)</f>
        <v xml:space="preserve"> </v>
      </c>
      <c r="J12" s="63" t="s">
        <v>125</v>
      </c>
    </row>
    <row r="13" spans="1:11" ht="15.75" thickBot="1" x14ac:dyDescent="0.3">
      <c r="A13" s="69" t="s">
        <v>85</v>
      </c>
      <c r="B13" s="69" t="s">
        <v>108</v>
      </c>
      <c r="C13" s="69" t="s">
        <v>400</v>
      </c>
      <c r="D13" s="69" t="s">
        <v>277</v>
      </c>
      <c r="E13" s="27" t="s">
        <v>103</v>
      </c>
      <c r="G13" s="27" t="s">
        <v>296</v>
      </c>
      <c r="I13" s="27" t="str">
        <f>+CONCATENATE('3.ARBOL PROBLEMA Y OBJETIVOS'!N46,Listas!$F$5,'3.ARBOL PROBLEMA Y OBJETIVOS'!O46)</f>
        <v xml:space="preserve"> </v>
      </c>
      <c r="J13" s="63" t="s">
        <v>126</v>
      </c>
    </row>
    <row r="14" spans="1:11" ht="15.75" thickBot="1" x14ac:dyDescent="0.3">
      <c r="A14" s="69" t="s">
        <v>87</v>
      </c>
      <c r="B14" s="69" t="s">
        <v>110</v>
      </c>
      <c r="C14" s="69" t="s">
        <v>401</v>
      </c>
      <c r="D14" s="69" t="s">
        <v>278</v>
      </c>
      <c r="E14" s="27" t="s">
        <v>104</v>
      </c>
      <c r="G14" s="27" t="s">
        <v>297</v>
      </c>
      <c r="I14" s="27" t="str">
        <f>+CONCATENATE('3.ARBOL PROBLEMA Y OBJETIVOS'!N47,Listas!$F$5,'3.ARBOL PROBLEMA Y OBJETIVOS'!O47)</f>
        <v xml:space="preserve"> </v>
      </c>
      <c r="J14" s="63" t="s">
        <v>127</v>
      </c>
    </row>
    <row r="15" spans="1:11" ht="15.75" thickBot="1" x14ac:dyDescent="0.3">
      <c r="A15" s="69" t="s">
        <v>89</v>
      </c>
      <c r="B15" s="69" t="s">
        <v>243</v>
      </c>
      <c r="C15" s="69" t="s">
        <v>402</v>
      </c>
      <c r="D15" s="69" t="s">
        <v>279</v>
      </c>
      <c r="E15" s="27" t="s">
        <v>106</v>
      </c>
      <c r="G15" s="27" t="s">
        <v>298</v>
      </c>
      <c r="I15" s="27" t="str">
        <f>+CONCATENATE('3.ARBOL PROBLEMA Y OBJETIVOS'!N48,Listas!$F$5,'3.ARBOL PROBLEMA Y OBJETIVOS'!O48)</f>
        <v xml:space="preserve"> </v>
      </c>
      <c r="J15" s="63" t="s">
        <v>129</v>
      </c>
    </row>
    <row r="16" spans="1:11" ht="15.75" thickBot="1" x14ac:dyDescent="0.3">
      <c r="A16" s="69" t="s">
        <v>91</v>
      </c>
      <c r="B16" s="69" t="s">
        <v>244</v>
      </c>
      <c r="C16" s="69" t="s">
        <v>403</v>
      </c>
      <c r="D16" s="69" t="s">
        <v>280</v>
      </c>
      <c r="E16" s="27" t="s">
        <v>107</v>
      </c>
      <c r="G16" s="93" t="s">
        <v>299</v>
      </c>
      <c r="I16" s="27" t="str">
        <f>+CONCATENATE('3.ARBOL PROBLEMA Y OBJETIVOS'!N49,Listas!$F$5,'3.ARBOL PROBLEMA Y OBJETIVOS'!O49)</f>
        <v xml:space="preserve"> </v>
      </c>
      <c r="J16" s="63" t="s">
        <v>144</v>
      </c>
    </row>
    <row r="17" spans="1:10" ht="15.75" thickBot="1" x14ac:dyDescent="0.3">
      <c r="A17" s="69" t="s">
        <v>93</v>
      </c>
      <c r="B17" s="69" t="s">
        <v>245</v>
      </c>
      <c r="C17" s="69" t="s">
        <v>404</v>
      </c>
      <c r="D17" s="69" t="s">
        <v>281</v>
      </c>
      <c r="E17" s="27" t="s">
        <v>109</v>
      </c>
      <c r="G17" s="93" t="s">
        <v>300</v>
      </c>
      <c r="I17" s="27" t="str">
        <f>+CONCATENATE('3.ARBOL PROBLEMA Y OBJETIVOS'!N50,Listas!$F$5,'3.ARBOL PROBLEMA Y OBJETIVOS'!O50)</f>
        <v xml:space="preserve"> </v>
      </c>
      <c r="J17" s="63" t="s">
        <v>146</v>
      </c>
    </row>
    <row r="18" spans="1:10" ht="15.75" thickBot="1" x14ac:dyDescent="0.3">
      <c r="A18" s="69" t="s">
        <v>95</v>
      </c>
      <c r="B18" s="69" t="s">
        <v>246</v>
      </c>
      <c r="C18" s="69" t="s">
        <v>405</v>
      </c>
      <c r="D18" s="69" t="s">
        <v>282</v>
      </c>
      <c r="E18" s="27" t="s">
        <v>111</v>
      </c>
      <c r="G18" s="93" t="s">
        <v>301</v>
      </c>
      <c r="I18" s="27" t="str">
        <f>+CONCATENATE('3.ARBOL PROBLEMA Y OBJETIVOS'!N51,Listas!$F$5,'3.ARBOL PROBLEMA Y OBJETIVOS'!O51)</f>
        <v xml:space="preserve"> </v>
      </c>
      <c r="J18" s="63" t="s">
        <v>148</v>
      </c>
    </row>
    <row r="19" spans="1:10" ht="24.75" thickBot="1" x14ac:dyDescent="0.3">
      <c r="A19" s="69" t="s">
        <v>97</v>
      </c>
      <c r="B19" s="69" t="s">
        <v>117</v>
      </c>
      <c r="C19" s="69" t="s">
        <v>406</v>
      </c>
      <c r="D19" s="69" t="s">
        <v>283</v>
      </c>
      <c r="E19" s="27" t="s">
        <v>113</v>
      </c>
      <c r="G19" s="93" t="s">
        <v>302</v>
      </c>
      <c r="I19" s="27" t="str">
        <f>+CONCATENATE('3.ARBOL PROBLEMA Y OBJETIVOS'!N52,Listas!$F$5,'3.ARBOL PROBLEMA Y OBJETIVOS'!O52)</f>
        <v xml:space="preserve"> </v>
      </c>
      <c r="J19" s="63" t="s">
        <v>150</v>
      </c>
    </row>
    <row r="20" spans="1:10" ht="15.75" thickBot="1" x14ac:dyDescent="0.3">
      <c r="A20" s="69" t="s">
        <v>98</v>
      </c>
      <c r="B20" s="69" t="s">
        <v>118</v>
      </c>
      <c r="C20" s="69" t="s">
        <v>407</v>
      </c>
      <c r="D20" s="69" t="s">
        <v>284</v>
      </c>
      <c r="E20" s="27" t="s">
        <v>114</v>
      </c>
      <c r="G20" s="93" t="s">
        <v>303</v>
      </c>
      <c r="I20" s="27" t="str">
        <f>+CONCATENATE('3.ARBOL PROBLEMA Y OBJETIVOS'!N53,Listas!$F$5,'3.ARBOL PROBLEMA Y OBJETIVOS'!O53)</f>
        <v xml:space="preserve"> </v>
      </c>
      <c r="J20" s="63" t="s">
        <v>152</v>
      </c>
    </row>
    <row r="21" spans="1:10" ht="15.75" customHeight="1" thickBot="1" x14ac:dyDescent="0.3">
      <c r="A21" s="69" t="s">
        <v>99</v>
      </c>
      <c r="B21" s="69" t="s">
        <v>261</v>
      </c>
      <c r="C21" s="69" t="s">
        <v>408</v>
      </c>
      <c r="D21" s="69" t="s">
        <v>115</v>
      </c>
      <c r="E21" s="27" t="s">
        <v>116</v>
      </c>
      <c r="G21" s="93" t="s">
        <v>304</v>
      </c>
      <c r="I21" s="27" t="str">
        <f>+CONCATENATE('3.ARBOL PROBLEMA Y OBJETIVOS'!N54,Listas!$F$5,'3.ARBOL PROBLEMA Y OBJETIVOS'!O54)</f>
        <v xml:space="preserve"> </v>
      </c>
      <c r="J21" s="63" t="s">
        <v>154</v>
      </c>
    </row>
    <row r="22" spans="1:10" ht="15.75" customHeight="1" thickBot="1" x14ac:dyDescent="0.3">
      <c r="A22" s="69" t="s">
        <v>100</v>
      </c>
      <c r="B22" s="69" t="s">
        <v>128</v>
      </c>
      <c r="C22" s="69" t="s">
        <v>409</v>
      </c>
      <c r="G22" s="93" t="s">
        <v>305</v>
      </c>
      <c r="I22" s="27" t="str">
        <f>+CONCATENATE('3.ARBOL PROBLEMA Y OBJETIVOS'!N55,Listas!$F$5,'3.ARBOL PROBLEMA Y OBJETIVOS'!O55)</f>
        <v xml:space="preserve"> </v>
      </c>
      <c r="J22" s="63" t="s">
        <v>156</v>
      </c>
    </row>
    <row r="23" spans="1:10" ht="15.75" customHeight="1" thickBot="1" x14ac:dyDescent="0.3">
      <c r="A23" s="69" t="s">
        <v>102</v>
      </c>
      <c r="B23" s="69" t="s">
        <v>130</v>
      </c>
      <c r="C23" s="69" t="s">
        <v>410</v>
      </c>
      <c r="G23" s="93" t="s">
        <v>306</v>
      </c>
      <c r="I23" s="27" t="str">
        <f>+CONCATENATE('3.ARBOL PROBLEMA Y OBJETIVOS'!N56,Listas!$F$5,'3.ARBOL PROBLEMA Y OBJETIVOS'!O56)</f>
        <v xml:space="preserve"> </v>
      </c>
      <c r="J23" s="63" t="s">
        <v>157</v>
      </c>
    </row>
    <row r="24" spans="1:10" ht="15.75" customHeight="1" thickBot="1" x14ac:dyDescent="0.3">
      <c r="B24" s="69" t="s">
        <v>131</v>
      </c>
      <c r="C24" s="69" t="s">
        <v>411</v>
      </c>
      <c r="G24" s="93" t="s">
        <v>307</v>
      </c>
      <c r="I24" s="27" t="str">
        <f>+CONCATENATE('3.ARBOL PROBLEMA Y OBJETIVOS'!N57,Listas!$F$5,'3.ARBOL PROBLEMA Y OBJETIVOS'!O57)</f>
        <v xml:space="preserve"> </v>
      </c>
      <c r="J24" s="63" t="s">
        <v>159</v>
      </c>
    </row>
    <row r="25" spans="1:10" ht="15.75" customHeight="1" thickBot="1" x14ac:dyDescent="0.3">
      <c r="B25" s="69" t="s">
        <v>132</v>
      </c>
      <c r="C25" s="69" t="s">
        <v>412</v>
      </c>
      <c r="G25" s="27" t="s">
        <v>308</v>
      </c>
      <c r="I25" s="27" t="str">
        <f>+CONCATENATE('3.ARBOL PROBLEMA Y OBJETIVOS'!N58,Listas!$F$5,'3.ARBOL PROBLEMA Y OBJETIVOS'!O58)</f>
        <v xml:space="preserve"> </v>
      </c>
      <c r="J25" s="63" t="s">
        <v>160</v>
      </c>
    </row>
    <row r="26" spans="1:10" ht="15.75" customHeight="1" thickBot="1" x14ac:dyDescent="0.3">
      <c r="B26" s="69" t="s">
        <v>133</v>
      </c>
      <c r="C26" s="69" t="s">
        <v>413</v>
      </c>
      <c r="G26" s="27" t="s">
        <v>309</v>
      </c>
      <c r="I26" s="27" t="str">
        <f>+CONCATENATE('3.ARBOL PROBLEMA Y OBJETIVOS'!N62,Listas!$F$5,'3.ARBOL PROBLEMA Y OBJETIVOS'!O62)</f>
        <v xml:space="preserve"> </v>
      </c>
      <c r="J26" s="63" t="s">
        <v>161</v>
      </c>
    </row>
    <row r="27" spans="1:10" ht="15.75" customHeight="1" thickBot="1" x14ac:dyDescent="0.3">
      <c r="B27" s="69" t="s">
        <v>247</v>
      </c>
      <c r="C27" s="69" t="s">
        <v>414</v>
      </c>
      <c r="G27" s="27" t="s">
        <v>310</v>
      </c>
      <c r="I27" s="27" t="str">
        <f>+CONCATENATE('3.ARBOL PROBLEMA Y OBJETIVOS'!N80,Listas!$F$5,'3.ARBOL PROBLEMA Y OBJETIVOS'!O80)</f>
        <v xml:space="preserve"> </v>
      </c>
      <c r="J27" s="63" t="s">
        <v>162</v>
      </c>
    </row>
    <row r="28" spans="1:10" ht="15.75" customHeight="1" thickBot="1" x14ac:dyDescent="0.3">
      <c r="B28" s="69" t="s">
        <v>134</v>
      </c>
      <c r="C28" s="69" t="s">
        <v>415</v>
      </c>
      <c r="G28" s="27" t="s">
        <v>311</v>
      </c>
      <c r="I28" s="27" t="str">
        <f>+CONCATENATE('3.ARBOL PROBLEMA Y OBJETIVOS'!N81,Listas!$F$5,'3.ARBOL PROBLEMA Y OBJETIVOS'!O81)</f>
        <v xml:space="preserve"> </v>
      </c>
      <c r="J28" s="63" t="s">
        <v>314</v>
      </c>
    </row>
    <row r="29" spans="1:10" ht="15.75" customHeight="1" thickBot="1" x14ac:dyDescent="0.3">
      <c r="B29" s="69" t="s">
        <v>135</v>
      </c>
      <c r="C29" s="69" t="s">
        <v>416</v>
      </c>
      <c r="G29" s="27" t="s">
        <v>312</v>
      </c>
      <c r="I29" s="27" t="str">
        <f>+CONCATENATE('3.ARBOL PROBLEMA Y OBJETIVOS'!N82,Listas!$F$5,'3.ARBOL PROBLEMA Y OBJETIVOS'!O82)</f>
        <v xml:space="preserve"> </v>
      </c>
      <c r="J29" s="63" t="s">
        <v>315</v>
      </c>
    </row>
    <row r="30" spans="1:10" ht="15.75" customHeight="1" thickBot="1" x14ac:dyDescent="0.3">
      <c r="B30" s="69" t="s">
        <v>136</v>
      </c>
      <c r="C30" s="69" t="s">
        <v>417</v>
      </c>
      <c r="G30" s="27" t="s">
        <v>313</v>
      </c>
      <c r="I30" s="27" t="str">
        <f>+CONCATENATE('3.ARBOL PROBLEMA Y OBJETIVOS'!N83,Listas!$F$5,'3.ARBOL PROBLEMA Y OBJETIVOS'!O83)</f>
        <v xml:space="preserve"> </v>
      </c>
      <c r="J30" s="63" t="s">
        <v>163</v>
      </c>
    </row>
    <row r="31" spans="1:10" ht="15.75" customHeight="1" thickBot="1" x14ac:dyDescent="0.3">
      <c r="B31" s="69" t="s">
        <v>137</v>
      </c>
      <c r="C31" s="69" t="s">
        <v>418</v>
      </c>
      <c r="G31" s="27" t="s">
        <v>316</v>
      </c>
      <c r="I31" s="27" t="str">
        <f>+CONCATENATE('3.ARBOL PROBLEMA Y OBJETIVOS'!N84,Listas!$F$5,'3.ARBOL PROBLEMA Y OBJETIVOS'!O84)</f>
        <v xml:space="preserve"> </v>
      </c>
      <c r="J31" s="63" t="s">
        <v>164</v>
      </c>
    </row>
    <row r="32" spans="1:10" ht="15.75" customHeight="1" thickBot="1" x14ac:dyDescent="0.3">
      <c r="B32" s="69" t="s">
        <v>138</v>
      </c>
      <c r="C32" s="69" t="s">
        <v>419</v>
      </c>
      <c r="G32" s="27" t="s">
        <v>317</v>
      </c>
      <c r="I32" s="27" t="str">
        <f>+CONCATENATE('3.ARBOL PROBLEMA Y OBJETIVOS'!N85,Listas!$F$5,'3.ARBOL PROBLEMA Y OBJETIVOS'!O85)</f>
        <v xml:space="preserve"> </v>
      </c>
      <c r="J32" s="63" t="s">
        <v>165</v>
      </c>
    </row>
    <row r="33" spans="2:14" ht="15.75" customHeight="1" thickBot="1" x14ac:dyDescent="0.3">
      <c r="B33" s="69" t="s">
        <v>139</v>
      </c>
      <c r="C33" s="69" t="s">
        <v>420</v>
      </c>
      <c r="G33" s="27" t="s">
        <v>318</v>
      </c>
      <c r="I33" s="27" t="str">
        <f>+CONCATENATE('3.ARBOL PROBLEMA Y OBJETIVOS'!N86,Listas!$F$5,'3.ARBOL PROBLEMA Y OBJETIVOS'!O86)</f>
        <v xml:space="preserve"> </v>
      </c>
      <c r="J33" s="63" t="s">
        <v>166</v>
      </c>
    </row>
    <row r="34" spans="2:14" ht="15.75" customHeight="1" thickBot="1" x14ac:dyDescent="0.3">
      <c r="B34" s="69" t="s">
        <v>140</v>
      </c>
      <c r="C34" s="69" t="s">
        <v>421</v>
      </c>
      <c r="G34" s="27" t="s">
        <v>319</v>
      </c>
      <c r="I34" s="27" t="str">
        <f>+CONCATENATE('3.ARBOL PROBLEMA Y OBJETIVOS'!N87,Listas!$F$5,'3.ARBOL PROBLEMA Y OBJETIVOS'!O87)</f>
        <v xml:space="preserve"> </v>
      </c>
      <c r="J34" s="63" t="s">
        <v>167</v>
      </c>
    </row>
    <row r="35" spans="2:14" ht="15.75" customHeight="1" thickBot="1" x14ac:dyDescent="0.3">
      <c r="B35" s="69" t="s">
        <v>141</v>
      </c>
      <c r="C35" s="69" t="s">
        <v>422</v>
      </c>
      <c r="G35" s="27" t="s">
        <v>320</v>
      </c>
      <c r="I35" s="27" t="str">
        <f>+CONCATENATE('3.ARBOL PROBLEMA Y OBJETIVOS'!N88,Listas!$F$5,'3.ARBOL PROBLEMA Y OBJETIVOS'!O88)</f>
        <v xml:space="preserve"> </v>
      </c>
      <c r="J35" s="63" t="s">
        <v>168</v>
      </c>
    </row>
    <row r="36" spans="2:14" ht="15.75" customHeight="1" thickBot="1" x14ac:dyDescent="0.3">
      <c r="B36" s="69" t="s">
        <v>142</v>
      </c>
      <c r="C36" s="69" t="s">
        <v>423</v>
      </c>
      <c r="G36" s="27" t="s">
        <v>321</v>
      </c>
      <c r="I36" s="27" t="str">
        <f>+CONCATENATE('3.ARBOL PROBLEMA Y OBJETIVOS'!N89,Listas!$F$5,'3.ARBOL PROBLEMA Y OBJETIVOS'!O89)</f>
        <v xml:space="preserve"> </v>
      </c>
      <c r="J36" s="63" t="s">
        <v>169</v>
      </c>
    </row>
    <row r="37" spans="2:14" ht="15.75" customHeight="1" thickBot="1" x14ac:dyDescent="0.3">
      <c r="B37" s="69" t="s">
        <v>143</v>
      </c>
      <c r="C37" s="69" t="s">
        <v>424</v>
      </c>
      <c r="G37" s="27" t="s">
        <v>322</v>
      </c>
      <c r="I37" s="27" t="str">
        <f>+CONCATENATE('3.ARBOL PROBLEMA Y OBJETIVOS'!N103,Listas!$F$5,'3.ARBOL PROBLEMA Y OBJETIVOS'!O103)</f>
        <v xml:space="preserve"> </v>
      </c>
      <c r="J37" s="63" t="s">
        <v>170</v>
      </c>
    </row>
    <row r="38" spans="2:14" ht="15.75" customHeight="1" thickBot="1" x14ac:dyDescent="0.3">
      <c r="B38" s="69" t="s">
        <v>145</v>
      </c>
      <c r="C38" s="69" t="s">
        <v>425</v>
      </c>
      <c r="G38" s="27" t="s">
        <v>323</v>
      </c>
      <c r="I38" s="27" t="str">
        <f>+CONCATENATE('3.ARBOL PROBLEMA Y OBJETIVOS'!N104,Listas!$F$5,'3.ARBOL PROBLEMA Y OBJETIVOS'!O104)</f>
        <v xml:space="preserve"> </v>
      </c>
      <c r="J38" s="63" t="s">
        <v>171</v>
      </c>
    </row>
    <row r="39" spans="2:14" ht="15.75" customHeight="1" thickBot="1" x14ac:dyDescent="0.3">
      <c r="B39" s="69" t="s">
        <v>147</v>
      </c>
      <c r="C39" s="69" t="s">
        <v>426</v>
      </c>
      <c r="G39" s="27" t="s">
        <v>324</v>
      </c>
      <c r="I39" s="27" t="str">
        <f>+CONCATENATE('3.ARBOL PROBLEMA Y OBJETIVOS'!N105,Listas!$F$5,'3.ARBOL PROBLEMA Y OBJETIVOS'!O105)</f>
        <v xml:space="preserve"> </v>
      </c>
      <c r="J39" s="63" t="s">
        <v>172</v>
      </c>
    </row>
    <row r="40" spans="2:14" ht="15.75" customHeight="1" thickBot="1" x14ac:dyDescent="0.3">
      <c r="B40" s="69" t="s">
        <v>149</v>
      </c>
      <c r="C40" s="69" t="s">
        <v>427</v>
      </c>
      <c r="G40" s="27" t="s">
        <v>325</v>
      </c>
      <c r="I40" s="27" t="str">
        <f>+CONCATENATE('3.ARBOL PROBLEMA Y OBJETIVOS'!N106,Listas!$F$5,'3.ARBOL PROBLEMA Y OBJETIVOS'!O106)</f>
        <v xml:space="preserve"> </v>
      </c>
      <c r="J40" s="63" t="s">
        <v>173</v>
      </c>
    </row>
    <row r="41" spans="2:14" ht="15.75" customHeight="1" thickBot="1" x14ac:dyDescent="0.3">
      <c r="B41" s="69" t="s">
        <v>151</v>
      </c>
      <c r="C41" s="69" t="s">
        <v>428</v>
      </c>
      <c r="G41" s="27" t="s">
        <v>326</v>
      </c>
      <c r="I41" s="27" t="str">
        <f>+CONCATENATE('3.ARBOL PROBLEMA Y OBJETIVOS'!N107,Listas!$F$5,'3.ARBOL PROBLEMA Y OBJETIVOS'!O107)</f>
        <v xml:space="preserve"> </v>
      </c>
      <c r="J41" s="63" t="s">
        <v>174</v>
      </c>
    </row>
    <row r="42" spans="2:14" ht="15.75" customHeight="1" thickBot="1" x14ac:dyDescent="0.3">
      <c r="B42" s="69" t="s">
        <v>153</v>
      </c>
      <c r="C42" s="69" t="s">
        <v>429</v>
      </c>
      <c r="G42" s="27" t="s">
        <v>327</v>
      </c>
      <c r="I42" s="27" t="str">
        <f>+CONCATENATE('3.ARBOL PROBLEMA Y OBJETIVOS'!N108,Listas!$F$5,'3.ARBOL PROBLEMA Y OBJETIVOS'!O108)</f>
        <v xml:space="preserve"> </v>
      </c>
      <c r="J42" s="63" t="s">
        <v>175</v>
      </c>
    </row>
    <row r="43" spans="2:14" ht="15.75" customHeight="1" thickBot="1" x14ac:dyDescent="0.3">
      <c r="B43" s="69" t="s">
        <v>155</v>
      </c>
      <c r="C43" s="69" t="s">
        <v>430</v>
      </c>
      <c r="G43" s="27" t="s">
        <v>328</v>
      </c>
      <c r="I43" s="27" t="str">
        <f>+CONCATENATE('3.ARBOL PROBLEMA Y OBJETIVOS'!N109,Listas!$F$5,'3.ARBOL PROBLEMA Y OBJETIVOS'!O109)</f>
        <v xml:space="preserve"> </v>
      </c>
      <c r="J43" s="63" t="s">
        <v>176</v>
      </c>
    </row>
    <row r="44" spans="2:14" ht="15.75" customHeight="1" thickBot="1" x14ac:dyDescent="0.3">
      <c r="B44" s="69" t="s">
        <v>158</v>
      </c>
      <c r="C44" s="69" t="s">
        <v>431</v>
      </c>
      <c r="G44" s="27" t="s">
        <v>329</v>
      </c>
      <c r="I44" s="27" t="str">
        <f>+CONCATENATE('3.ARBOL PROBLEMA Y OBJETIVOS'!N110,Listas!$F$5,'3.ARBOL PROBLEMA Y OBJETIVOS'!O110)</f>
        <v xml:space="preserve"> </v>
      </c>
      <c r="J44" s="63" t="s">
        <v>177</v>
      </c>
    </row>
    <row r="45" spans="2:14" ht="15.75" customHeight="1" thickBot="1" x14ac:dyDescent="0.3">
      <c r="C45" s="69" t="s">
        <v>432</v>
      </c>
      <c r="G45" s="27" t="s">
        <v>330</v>
      </c>
      <c r="I45" s="27" t="str">
        <f>+CONCATENATE('3.ARBOL PROBLEMA Y OBJETIVOS'!N111,Listas!$F$5,'3.ARBOL PROBLEMA Y OBJETIVOS'!O111)</f>
        <v xml:space="preserve"> </v>
      </c>
      <c r="J45" s="67" t="s">
        <v>178</v>
      </c>
      <c r="N45" s="64"/>
    </row>
    <row r="46" spans="2:14" ht="15.75" customHeight="1" thickBot="1" x14ac:dyDescent="0.3">
      <c r="C46" s="69" t="s">
        <v>433</v>
      </c>
      <c r="G46" s="27" t="s">
        <v>331</v>
      </c>
      <c r="I46" s="27" t="str">
        <f>+CONCATENATE('3.ARBOL PROBLEMA Y OBJETIVOS'!N114,Listas!$F$5,'3.ARBOL PROBLEMA Y OBJETIVOS'!O114)</f>
        <v xml:space="preserve"> </v>
      </c>
      <c r="J46" s="67" t="s">
        <v>179</v>
      </c>
      <c r="N46" s="64"/>
    </row>
    <row r="47" spans="2:14" ht="15.75" customHeight="1" thickBot="1" x14ac:dyDescent="0.3">
      <c r="C47" s="69" t="s">
        <v>434</v>
      </c>
      <c r="G47" s="27" t="s">
        <v>332</v>
      </c>
      <c r="I47" s="27" t="str">
        <f>+CONCATENATE('3.ARBOL PROBLEMA Y OBJETIVOS'!N115,Listas!$F$5,'3.ARBOL PROBLEMA Y OBJETIVOS'!O115)</f>
        <v xml:space="preserve"> </v>
      </c>
      <c r="J47" s="67" t="s">
        <v>180</v>
      </c>
      <c r="N47" s="64"/>
    </row>
    <row r="48" spans="2:14" ht="15.75" customHeight="1" thickBot="1" x14ac:dyDescent="0.3">
      <c r="C48" s="69" t="s">
        <v>435</v>
      </c>
      <c r="G48" s="27" t="s">
        <v>333</v>
      </c>
      <c r="I48" s="27" t="str">
        <f>+CONCATENATE('3.ARBOL PROBLEMA Y OBJETIVOS'!N116,Listas!$F$5,'3.ARBOL PROBLEMA Y OBJETIVOS'!O116)</f>
        <v xml:space="preserve"> </v>
      </c>
      <c r="J48" s="67" t="s">
        <v>181</v>
      </c>
      <c r="N48" s="64"/>
    </row>
    <row r="49" spans="3:14" ht="15.75" customHeight="1" thickBot="1" x14ac:dyDescent="0.3">
      <c r="C49" s="69" t="s">
        <v>436</v>
      </c>
      <c r="G49" s="27" t="s">
        <v>334</v>
      </c>
      <c r="I49" s="27" t="str">
        <f>+CONCATENATE('3.ARBOL PROBLEMA Y OBJETIVOS'!N117,Listas!$F$5,'3.ARBOL PROBLEMA Y OBJETIVOS'!O117)</f>
        <v xml:space="preserve"> </v>
      </c>
      <c r="J49" s="67" t="s">
        <v>182</v>
      </c>
      <c r="N49" s="64"/>
    </row>
    <row r="50" spans="3:14" ht="15.75" customHeight="1" thickBot="1" x14ac:dyDescent="0.3">
      <c r="C50" s="69" t="s">
        <v>437</v>
      </c>
      <c r="G50" s="27" t="s">
        <v>335</v>
      </c>
      <c r="H50" s="92"/>
      <c r="I50" s="27"/>
      <c r="J50" s="67" t="s">
        <v>183</v>
      </c>
      <c r="N50" s="64"/>
    </row>
    <row r="51" spans="3:14" ht="15.75" customHeight="1" thickBot="1" x14ac:dyDescent="0.3">
      <c r="C51" s="69" t="s">
        <v>438</v>
      </c>
      <c r="G51" s="27" t="s">
        <v>336</v>
      </c>
      <c r="I51" s="27" t="str">
        <f>+CONCATENATE('3.ARBOL PROBLEMA Y OBJETIVOS'!N118,Listas!$F$5,'3.ARBOL PROBLEMA Y OBJETIVOS'!O118)</f>
        <v xml:space="preserve"> </v>
      </c>
      <c r="J51" s="67" t="s">
        <v>184</v>
      </c>
      <c r="N51" s="64"/>
    </row>
    <row r="52" spans="3:14" ht="15.75" customHeight="1" thickBot="1" x14ac:dyDescent="0.3">
      <c r="C52" s="69" t="s">
        <v>439</v>
      </c>
      <c r="G52" s="27" t="s">
        <v>337</v>
      </c>
      <c r="I52" s="27" t="str">
        <f>+CONCATENATE('3.ARBOL PROBLEMA Y OBJETIVOS'!N119,Listas!$F$5,'3.ARBOL PROBLEMA Y OBJETIVOS'!O119)</f>
        <v xml:space="preserve"> </v>
      </c>
      <c r="J52" s="67" t="s">
        <v>185</v>
      </c>
      <c r="N52" s="64"/>
    </row>
    <row r="53" spans="3:14" ht="15.75" customHeight="1" thickBot="1" x14ac:dyDescent="0.3">
      <c r="C53" s="69" t="s">
        <v>440</v>
      </c>
      <c r="G53" s="27" t="s">
        <v>338</v>
      </c>
      <c r="I53" s="27" t="str">
        <f>+CONCATENATE('3.ARBOL PROBLEMA Y OBJETIVOS'!N120,Listas!$F$5,'3.ARBOL PROBLEMA Y OBJETIVOS'!O120)</f>
        <v xml:space="preserve"> </v>
      </c>
      <c r="J53" s="67" t="s">
        <v>186</v>
      </c>
      <c r="N53" s="64"/>
    </row>
    <row r="54" spans="3:14" ht="15.75" customHeight="1" thickBot="1" x14ac:dyDescent="0.3">
      <c r="C54" s="69" t="s">
        <v>441</v>
      </c>
      <c r="G54" s="27" t="s">
        <v>339</v>
      </c>
      <c r="I54" s="27" t="str">
        <f>+CONCATENATE('3.ARBOL PROBLEMA Y OBJETIVOS'!N121,Listas!$F$5,'3.ARBOL PROBLEMA Y OBJETIVOS'!O121)</f>
        <v xml:space="preserve"> </v>
      </c>
      <c r="J54" s="67" t="s">
        <v>187</v>
      </c>
      <c r="N54" s="64"/>
    </row>
    <row r="55" spans="3:14" ht="15.75" customHeight="1" thickBot="1" x14ac:dyDescent="0.3">
      <c r="C55" s="69" t="s">
        <v>442</v>
      </c>
      <c r="G55" s="27" t="s">
        <v>340</v>
      </c>
      <c r="I55" s="27" t="str">
        <f>+CONCATENATE('3.ARBOL PROBLEMA Y OBJETIVOS'!N122,Listas!$F$5,'3.ARBOL PROBLEMA Y OBJETIVOS'!O122)</f>
        <v xml:space="preserve"> </v>
      </c>
      <c r="J55" s="67" t="s">
        <v>188</v>
      </c>
      <c r="N55" s="64"/>
    </row>
    <row r="56" spans="3:14" ht="15.75" customHeight="1" thickBot="1" x14ac:dyDescent="0.3">
      <c r="C56" s="69" t="s">
        <v>443</v>
      </c>
      <c r="G56" s="27" t="s">
        <v>341</v>
      </c>
      <c r="I56" s="27" t="str">
        <f>+CONCATENATE('3.ARBOL PROBLEMA Y OBJETIVOS'!N123,Listas!$F$5,'3.ARBOL PROBLEMA Y OBJETIVOS'!O123)</f>
        <v xml:space="preserve"> </v>
      </c>
      <c r="J56" s="63" t="s">
        <v>189</v>
      </c>
      <c r="N56" s="64"/>
    </row>
    <row r="57" spans="3:14" ht="15.75" customHeight="1" thickBot="1" x14ac:dyDescent="0.3">
      <c r="C57" s="69" t="s">
        <v>444</v>
      </c>
      <c r="G57" s="27" t="s">
        <v>342</v>
      </c>
      <c r="I57" s="27" t="str">
        <f>+CONCATENATE('3.ARBOL PROBLEMA Y OBJETIVOS'!N124,Listas!$F$5,'3.ARBOL PROBLEMA Y OBJETIVOS'!O124)</f>
        <v xml:space="preserve"> </v>
      </c>
      <c r="J57" s="63" t="s">
        <v>190</v>
      </c>
      <c r="N57" s="64"/>
    </row>
    <row r="58" spans="3:14" ht="15.75" customHeight="1" thickBot="1" x14ac:dyDescent="0.3">
      <c r="C58" s="69" t="s">
        <v>445</v>
      </c>
      <c r="G58" s="27" t="s">
        <v>343</v>
      </c>
      <c r="I58" s="27" t="str">
        <f>+CONCATENATE('3.ARBOL PROBLEMA Y OBJETIVOS'!N125,Listas!$F$5,'3.ARBOL PROBLEMA Y OBJETIVOS'!O125)</f>
        <v xml:space="preserve"> </v>
      </c>
      <c r="J58" s="63" t="s">
        <v>191</v>
      </c>
      <c r="N58" s="64"/>
    </row>
    <row r="59" spans="3:14" ht="15.75" customHeight="1" thickBot="1" x14ac:dyDescent="0.3">
      <c r="C59" s="69" t="s">
        <v>446</v>
      </c>
      <c r="G59" s="27" t="s">
        <v>344</v>
      </c>
      <c r="I59" s="27" t="str">
        <f>+CONCATENATE('3.ARBOL PROBLEMA Y OBJETIVOS'!N126,Listas!$F$5,'3.ARBOL PROBLEMA Y OBJETIVOS'!O126)</f>
        <v xml:space="preserve"> </v>
      </c>
      <c r="J59" s="63" t="s">
        <v>192</v>
      </c>
      <c r="N59" s="64"/>
    </row>
    <row r="60" spans="3:14" ht="15.75" customHeight="1" thickBot="1" x14ac:dyDescent="0.3">
      <c r="C60" s="69" t="s">
        <v>447</v>
      </c>
      <c r="G60" s="27" t="s">
        <v>345</v>
      </c>
      <c r="I60" s="27" t="str">
        <f>+CONCATENATE('3.ARBOL PROBLEMA Y OBJETIVOS'!N127,Listas!$F$5,'3.ARBOL PROBLEMA Y OBJETIVOS'!O127)</f>
        <v xml:space="preserve"> </v>
      </c>
      <c r="J60" s="63" t="s">
        <v>193</v>
      </c>
      <c r="N60" s="64"/>
    </row>
    <row r="61" spans="3:14" ht="15.75" customHeight="1" thickBot="1" x14ac:dyDescent="0.3">
      <c r="C61" s="69" t="s">
        <v>448</v>
      </c>
      <c r="G61" s="27" t="s">
        <v>346</v>
      </c>
      <c r="I61" s="27" t="str">
        <f>+CONCATENATE('3.ARBOL PROBLEMA Y OBJETIVOS'!N128,Listas!$F$5,'3.ARBOL PROBLEMA Y OBJETIVOS'!O128)</f>
        <v xml:space="preserve"> </v>
      </c>
      <c r="J61" s="63" t="s">
        <v>194</v>
      </c>
      <c r="N61" s="64"/>
    </row>
    <row r="62" spans="3:14" ht="15.75" customHeight="1" thickBot="1" x14ac:dyDescent="0.3">
      <c r="C62" s="69" t="s">
        <v>449</v>
      </c>
      <c r="G62" s="27" t="s">
        <v>347</v>
      </c>
      <c r="I62" s="27" t="str">
        <f>+CONCATENATE('3.ARBOL PROBLEMA Y OBJETIVOS'!N129,Listas!$F$5,'3.ARBOL PROBLEMA Y OBJETIVOS'!O129)</f>
        <v xml:space="preserve"> </v>
      </c>
      <c r="J62" s="63" t="s">
        <v>195</v>
      </c>
      <c r="N62" s="64"/>
    </row>
    <row r="63" spans="3:14" ht="15.75" customHeight="1" thickBot="1" x14ac:dyDescent="0.3">
      <c r="C63" s="69" t="s">
        <v>450</v>
      </c>
      <c r="G63" s="27" t="s">
        <v>348</v>
      </c>
      <c r="I63" s="27" t="str">
        <f>+CONCATENATE('3.ARBOL PROBLEMA Y OBJETIVOS'!N130,Listas!$F$5,'3.ARBOL PROBLEMA Y OBJETIVOS'!O130)</f>
        <v xml:space="preserve"> </v>
      </c>
      <c r="J63" s="63" t="s">
        <v>196</v>
      </c>
      <c r="N63" s="64"/>
    </row>
    <row r="64" spans="3:14" ht="15.75" customHeight="1" thickBot="1" x14ac:dyDescent="0.3">
      <c r="C64" s="69" t="s">
        <v>451</v>
      </c>
      <c r="G64" s="27" t="s">
        <v>349</v>
      </c>
      <c r="I64" s="27" t="str">
        <f>+CONCATENATE('3.ARBOL PROBLEMA Y OBJETIVOS'!N131,Listas!$F$5,'3.ARBOL PROBLEMA Y OBJETIVOS'!O131)</f>
        <v xml:space="preserve"> </v>
      </c>
      <c r="J64" s="63" t="s">
        <v>197</v>
      </c>
      <c r="N64" s="64"/>
    </row>
    <row r="65" spans="3:14" ht="15.75" customHeight="1" thickBot="1" x14ac:dyDescent="0.3">
      <c r="C65" s="69" t="s">
        <v>452</v>
      </c>
      <c r="G65" s="27" t="s">
        <v>350</v>
      </c>
      <c r="I65" s="27" t="str">
        <f>+CONCATENATE('3.ARBOL PROBLEMA Y OBJETIVOS'!N132,Listas!$F$5,'3.ARBOL PROBLEMA Y OBJETIVOS'!O132)</f>
        <v xml:space="preserve"> </v>
      </c>
      <c r="J65" s="63" t="s">
        <v>198</v>
      </c>
      <c r="N65" s="64"/>
    </row>
    <row r="66" spans="3:14" ht="15.75" customHeight="1" thickBot="1" x14ac:dyDescent="0.3">
      <c r="C66" s="69" t="s">
        <v>453</v>
      </c>
      <c r="G66" s="27" t="s">
        <v>351</v>
      </c>
      <c r="I66" s="27" t="str">
        <f>+CONCATENATE('3.ARBOL PROBLEMA Y OBJETIVOS'!N133,Listas!$F$5,'3.ARBOL PROBLEMA Y OBJETIVOS'!O133)</f>
        <v xml:space="preserve"> </v>
      </c>
      <c r="J66" s="63" t="s">
        <v>199</v>
      </c>
      <c r="N66" s="64"/>
    </row>
    <row r="67" spans="3:14" ht="15.75" customHeight="1" thickBot="1" x14ac:dyDescent="0.3">
      <c r="C67" s="69" t="s">
        <v>454</v>
      </c>
      <c r="G67" s="27" t="s">
        <v>352</v>
      </c>
      <c r="I67" s="27" t="str">
        <f>+CONCATENATE('3.ARBOL PROBLEMA Y OBJETIVOS'!N134,Listas!$F$5,'3.ARBOL PROBLEMA Y OBJETIVOS'!O134)</f>
        <v xml:space="preserve"> </v>
      </c>
      <c r="J67" s="63" t="s">
        <v>200</v>
      </c>
      <c r="N67" s="64"/>
    </row>
    <row r="68" spans="3:14" ht="15.75" customHeight="1" thickBot="1" x14ac:dyDescent="0.3">
      <c r="C68" s="69" t="s">
        <v>455</v>
      </c>
      <c r="G68" s="27" t="s">
        <v>353</v>
      </c>
      <c r="I68" s="27" t="str">
        <f>+CONCATENATE('3.ARBOL PROBLEMA Y OBJETIVOS'!N135,Listas!$F$5,'3.ARBOL PROBLEMA Y OBJETIVOS'!O135)</f>
        <v xml:space="preserve"> </v>
      </c>
      <c r="J68" s="63" t="s">
        <v>201</v>
      </c>
      <c r="N68" s="64"/>
    </row>
    <row r="69" spans="3:14" ht="15.75" customHeight="1" thickBot="1" x14ac:dyDescent="0.3">
      <c r="C69" s="69" t="s">
        <v>456</v>
      </c>
      <c r="G69" s="27" t="s">
        <v>354</v>
      </c>
      <c r="I69" s="27" t="str">
        <f>+CONCATENATE('3.ARBOL PROBLEMA Y OBJETIVOS'!N136,Listas!$F$5,'3.ARBOL PROBLEMA Y OBJETIVOS'!O136)</f>
        <v xml:space="preserve"> </v>
      </c>
      <c r="J69" s="63" t="s">
        <v>202</v>
      </c>
      <c r="N69" s="64"/>
    </row>
    <row r="70" spans="3:14" ht="15.75" customHeight="1" thickBot="1" x14ac:dyDescent="0.3">
      <c r="C70" s="69" t="s">
        <v>457</v>
      </c>
      <c r="G70" s="27" t="s">
        <v>355</v>
      </c>
      <c r="I70" s="27" t="str">
        <f>+CONCATENATE('3.ARBOL PROBLEMA Y OBJETIVOS'!N137,Listas!$F$5,'3.ARBOL PROBLEMA Y OBJETIVOS'!O137)</f>
        <v xml:space="preserve"> </v>
      </c>
      <c r="J70" s="63" t="s">
        <v>203</v>
      </c>
      <c r="N70" s="64"/>
    </row>
    <row r="71" spans="3:14" ht="15.75" customHeight="1" thickBot="1" x14ac:dyDescent="0.3">
      <c r="C71" s="69" t="s">
        <v>458</v>
      </c>
      <c r="G71" s="27" t="s">
        <v>356</v>
      </c>
      <c r="I71" s="27" t="str">
        <f>+CONCATENATE('3.ARBOL PROBLEMA Y OBJETIVOS'!N138,Listas!$F$5,'3.ARBOL PROBLEMA Y OBJETIVOS'!O138)</f>
        <v xml:space="preserve"> </v>
      </c>
      <c r="J71" s="63" t="s">
        <v>204</v>
      </c>
      <c r="N71" s="64"/>
    </row>
    <row r="72" spans="3:14" ht="15.75" customHeight="1" thickBot="1" x14ac:dyDescent="0.3">
      <c r="C72" s="69" t="s">
        <v>459</v>
      </c>
      <c r="G72" s="27" t="s">
        <v>357</v>
      </c>
      <c r="I72" s="27" t="str">
        <f>+CONCATENATE('3.ARBOL PROBLEMA Y OBJETIVOS'!N139,Listas!$F$5,'3.ARBOL PROBLEMA Y OBJETIVOS'!O139)</f>
        <v xml:space="preserve"> </v>
      </c>
      <c r="J72" s="63" t="s">
        <v>205</v>
      </c>
      <c r="N72" s="64"/>
    </row>
    <row r="73" spans="3:14" ht="15.75" customHeight="1" thickBot="1" x14ac:dyDescent="0.3">
      <c r="C73" s="69" t="s">
        <v>460</v>
      </c>
      <c r="G73" s="27" t="s">
        <v>358</v>
      </c>
      <c r="I73" s="27" t="str">
        <f>+CONCATENATE('3.ARBOL PROBLEMA Y OBJETIVOS'!N140,Listas!$F$5,'3.ARBOL PROBLEMA Y OBJETIVOS'!O140)</f>
        <v xml:space="preserve"> </v>
      </c>
      <c r="J73" s="63" t="s">
        <v>206</v>
      </c>
      <c r="N73" s="64"/>
    </row>
    <row r="74" spans="3:14" ht="15.75" customHeight="1" thickBot="1" x14ac:dyDescent="0.3">
      <c r="C74" s="69" t="s">
        <v>461</v>
      </c>
      <c r="G74" s="27" t="s">
        <v>359</v>
      </c>
      <c r="I74" s="27" t="str">
        <f>+CONCATENATE('3.ARBOL PROBLEMA Y OBJETIVOS'!N141,Listas!$F$5,'3.ARBOL PROBLEMA Y OBJETIVOS'!O141)</f>
        <v xml:space="preserve"> </v>
      </c>
      <c r="J74" s="63" t="s">
        <v>207</v>
      </c>
      <c r="N74" s="64"/>
    </row>
    <row r="75" spans="3:14" ht="15.75" customHeight="1" thickBot="1" x14ac:dyDescent="0.3">
      <c r="C75" s="69" t="s">
        <v>462</v>
      </c>
      <c r="G75" s="27" t="s">
        <v>360</v>
      </c>
      <c r="I75" s="27" t="str">
        <f>+CONCATENATE('3.ARBOL PROBLEMA Y OBJETIVOS'!N142,Listas!$F$5,'3.ARBOL PROBLEMA Y OBJETIVOS'!O142)</f>
        <v xml:space="preserve"> </v>
      </c>
      <c r="J75" s="63" t="s">
        <v>209</v>
      </c>
      <c r="N75" s="64"/>
    </row>
    <row r="76" spans="3:14" ht="15.75" customHeight="1" thickBot="1" x14ac:dyDescent="0.3">
      <c r="C76" s="69" t="s">
        <v>463</v>
      </c>
      <c r="G76" s="27" t="s">
        <v>361</v>
      </c>
      <c r="I76" s="27" t="str">
        <f>+CONCATENATE('3.ARBOL PROBLEMA Y OBJETIVOS'!N143,Listas!$F$5,'3.ARBOL PROBLEMA Y OBJETIVOS'!O143)</f>
        <v xml:space="preserve"> </v>
      </c>
      <c r="J76" s="63" t="s">
        <v>210</v>
      </c>
      <c r="N76" s="64"/>
    </row>
    <row r="77" spans="3:14" ht="15.75" customHeight="1" thickBot="1" x14ac:dyDescent="0.3">
      <c r="C77" s="69" t="s">
        <v>464</v>
      </c>
      <c r="G77" s="27" t="s">
        <v>362</v>
      </c>
      <c r="I77" s="27" t="str">
        <f>+CONCATENATE('3.ARBOL PROBLEMA Y OBJETIVOS'!N144,Listas!$F$5,'3.ARBOL PROBLEMA Y OBJETIVOS'!O144)</f>
        <v xml:space="preserve"> </v>
      </c>
      <c r="J77" s="63" t="s">
        <v>211</v>
      </c>
      <c r="N77" s="66"/>
    </row>
    <row r="78" spans="3:14" ht="15.75" customHeight="1" thickBot="1" x14ac:dyDescent="0.3">
      <c r="C78" s="69" t="s">
        <v>465</v>
      </c>
      <c r="G78" s="27" t="s">
        <v>363</v>
      </c>
      <c r="I78" s="27" t="str">
        <f>+CONCATENATE('3.ARBOL PROBLEMA Y OBJETIVOS'!N145,Listas!$F$5,'3.ARBOL PROBLEMA Y OBJETIVOS'!O145)</f>
        <v xml:space="preserve"> </v>
      </c>
      <c r="J78" s="63" t="s">
        <v>212</v>
      </c>
      <c r="N78" s="66"/>
    </row>
    <row r="79" spans="3:14" ht="15.75" customHeight="1" thickBot="1" x14ac:dyDescent="0.3">
      <c r="C79" s="69" t="s">
        <v>466</v>
      </c>
      <c r="G79" s="27" t="s">
        <v>364</v>
      </c>
      <c r="I79" s="27" t="str">
        <f>+CONCATENATE('3.ARBOL PROBLEMA Y OBJETIVOS'!N146,Listas!$F$5,'3.ARBOL PROBLEMA Y OBJETIVOS'!O146)</f>
        <v xml:space="preserve"> </v>
      </c>
      <c r="J79" s="63" t="s">
        <v>213</v>
      </c>
      <c r="N79" s="66"/>
    </row>
    <row r="80" spans="3:14" ht="15.75" customHeight="1" thickBot="1" x14ac:dyDescent="0.3">
      <c r="C80" s="69" t="s">
        <v>467</v>
      </c>
      <c r="G80" s="27" t="s">
        <v>365</v>
      </c>
      <c r="I80" s="27" t="str">
        <f>+CONCATENATE('3.ARBOL PROBLEMA Y OBJETIVOS'!N147,Listas!$F$5,'3.ARBOL PROBLEMA Y OBJETIVOS'!O147)</f>
        <v xml:space="preserve"> </v>
      </c>
      <c r="J80" s="63" t="s">
        <v>214</v>
      </c>
      <c r="N80" s="66"/>
    </row>
    <row r="81" spans="3:14" ht="15.75" customHeight="1" thickBot="1" x14ac:dyDescent="0.3">
      <c r="C81" s="69" t="s">
        <v>468</v>
      </c>
      <c r="G81" s="27" t="s">
        <v>366</v>
      </c>
      <c r="I81" s="27" t="str">
        <f>+CONCATENATE('3.ARBOL PROBLEMA Y OBJETIVOS'!N148,Listas!$F$5,'3.ARBOL PROBLEMA Y OBJETIVOS'!O148)</f>
        <v xml:space="preserve"> </v>
      </c>
      <c r="J81" s="63" t="s">
        <v>215</v>
      </c>
      <c r="N81" s="66"/>
    </row>
    <row r="82" spans="3:14" ht="15.75" customHeight="1" thickBot="1" x14ac:dyDescent="0.3">
      <c r="C82" s="69" t="s">
        <v>469</v>
      </c>
      <c r="G82" s="27" t="s">
        <v>367</v>
      </c>
      <c r="I82" s="27" t="str">
        <f>+CONCATENATE('3.ARBOL PROBLEMA Y OBJETIVOS'!N156,Listas!$F$5,'3.ARBOL PROBLEMA Y OBJETIVOS'!O156)</f>
        <v xml:space="preserve"> </v>
      </c>
      <c r="J82" s="63" t="s">
        <v>216</v>
      </c>
      <c r="N82" s="66"/>
    </row>
    <row r="83" spans="3:14" ht="15.75" customHeight="1" thickBot="1" x14ac:dyDescent="0.3">
      <c r="C83" s="69" t="s">
        <v>470</v>
      </c>
      <c r="G83" s="27" t="s">
        <v>368</v>
      </c>
      <c r="I83" s="27" t="str">
        <f>+CONCATENATE('3.ARBOL PROBLEMA Y OBJETIVOS'!N157,Listas!$F$5,'3.ARBOL PROBLEMA Y OBJETIVOS'!O157)</f>
        <v xml:space="preserve"> </v>
      </c>
      <c r="J83" s="63" t="s">
        <v>217</v>
      </c>
      <c r="N83" s="66"/>
    </row>
    <row r="84" spans="3:14" ht="15.75" customHeight="1" thickBot="1" x14ac:dyDescent="0.3">
      <c r="C84" s="69" t="s">
        <v>471</v>
      </c>
      <c r="G84" s="27" t="s">
        <v>369</v>
      </c>
      <c r="I84" s="27" t="str">
        <f>+CONCATENATE('3.ARBOL PROBLEMA Y OBJETIVOS'!N158,Listas!$F$5,'3.ARBOL PROBLEMA Y OBJETIVOS'!O158)</f>
        <v xml:space="preserve"> </v>
      </c>
      <c r="J84" s="63" t="s">
        <v>218</v>
      </c>
      <c r="N84" s="66"/>
    </row>
    <row r="85" spans="3:14" ht="15.75" customHeight="1" thickBot="1" x14ac:dyDescent="0.3">
      <c r="C85" s="69" t="s">
        <v>472</v>
      </c>
      <c r="G85" s="27" t="s">
        <v>370</v>
      </c>
      <c r="I85" s="27" t="str">
        <f>+CONCATENATE('3.ARBOL PROBLEMA Y OBJETIVOS'!N159,Listas!$F$5,'3.ARBOL PROBLEMA Y OBJETIVOS'!O159)</f>
        <v xml:space="preserve"> </v>
      </c>
      <c r="J85" s="63" t="s">
        <v>219</v>
      </c>
      <c r="N85" s="66"/>
    </row>
    <row r="86" spans="3:14" ht="15.75" customHeight="1" thickBot="1" x14ac:dyDescent="0.3">
      <c r="C86" s="69" t="s">
        <v>473</v>
      </c>
      <c r="G86" s="27" t="s">
        <v>371</v>
      </c>
      <c r="I86" s="27" t="str">
        <f>+CONCATENATE('3.ARBOL PROBLEMA Y OBJETIVOS'!N160,Listas!$F$5,'3.ARBOL PROBLEMA Y OBJETIVOS'!O160)</f>
        <v xml:space="preserve"> </v>
      </c>
      <c r="J86" s="63" t="s">
        <v>220</v>
      </c>
      <c r="N86" s="66"/>
    </row>
    <row r="87" spans="3:14" ht="15.75" customHeight="1" thickBot="1" x14ac:dyDescent="0.3">
      <c r="C87" s="69" t="s">
        <v>474</v>
      </c>
      <c r="G87" s="27" t="s">
        <v>372</v>
      </c>
      <c r="I87" s="27" t="str">
        <f>+CONCATENATE('3.ARBOL PROBLEMA Y OBJETIVOS'!N161,Listas!$F$5,'3.ARBOL PROBLEMA Y OBJETIVOS'!O161)</f>
        <v xml:space="preserve"> </v>
      </c>
      <c r="J87" s="63" t="s">
        <v>221</v>
      </c>
      <c r="N87" s="66"/>
    </row>
    <row r="88" spans="3:14" ht="15.75" customHeight="1" thickBot="1" x14ac:dyDescent="0.3">
      <c r="C88" s="69" t="s">
        <v>475</v>
      </c>
      <c r="G88" s="27" t="s">
        <v>373</v>
      </c>
      <c r="I88" s="27" t="str">
        <f>+CONCATENATE('3.ARBOL PROBLEMA Y OBJETIVOS'!N162,Listas!$F$5,'3.ARBOL PROBLEMA Y OBJETIVOS'!O162)</f>
        <v xml:space="preserve"> </v>
      </c>
      <c r="J88" s="63" t="s">
        <v>222</v>
      </c>
      <c r="N88" s="66"/>
    </row>
    <row r="89" spans="3:14" ht="15.75" customHeight="1" thickBot="1" x14ac:dyDescent="0.3">
      <c r="C89" s="69" t="s">
        <v>476</v>
      </c>
      <c r="G89" s="27" t="s">
        <v>374</v>
      </c>
      <c r="I89" s="27" t="str">
        <f>+CONCATENATE('3.ARBOL PROBLEMA Y OBJETIVOS'!N163,Listas!$F$5,'3.ARBOL PROBLEMA Y OBJETIVOS'!O163)</f>
        <v xml:space="preserve"> </v>
      </c>
      <c r="J89" s="63" t="s">
        <v>223</v>
      </c>
      <c r="N89" s="66"/>
    </row>
    <row r="90" spans="3:14" ht="15.75" customHeight="1" thickBot="1" x14ac:dyDescent="0.3">
      <c r="C90" s="69" t="s">
        <v>477</v>
      </c>
      <c r="G90" s="27" t="s">
        <v>375</v>
      </c>
      <c r="I90" s="27" t="str">
        <f>+CONCATENATE('3.ARBOL PROBLEMA Y OBJETIVOS'!N164,Listas!$F$5,'3.ARBOL PROBLEMA Y OBJETIVOS'!O164)</f>
        <v xml:space="preserve"> </v>
      </c>
      <c r="J90" s="63" t="s">
        <v>224</v>
      </c>
      <c r="N90" s="66"/>
    </row>
    <row r="91" spans="3:14" ht="15.75" customHeight="1" thickBot="1" x14ac:dyDescent="0.3">
      <c r="C91" s="69" t="s">
        <v>478</v>
      </c>
      <c r="G91" s="27" t="s">
        <v>376</v>
      </c>
      <c r="I91" s="27" t="str">
        <f>+CONCATENATE('3.ARBOL PROBLEMA Y OBJETIVOS'!N165,Listas!$F$5,'3.ARBOL PROBLEMA Y OBJETIVOS'!O165)</f>
        <v xml:space="preserve"> </v>
      </c>
      <c r="J91" s="63" t="s">
        <v>225</v>
      </c>
      <c r="N91" s="66"/>
    </row>
    <row r="92" spans="3:14" ht="15.75" customHeight="1" thickBot="1" x14ac:dyDescent="0.3">
      <c r="C92" s="69" t="s">
        <v>479</v>
      </c>
      <c r="G92" s="27" t="s">
        <v>377</v>
      </c>
      <c r="I92" s="27" t="str">
        <f>+CONCATENATE('3.ARBOL PROBLEMA Y OBJETIVOS'!N166,Listas!$F$5,'3.ARBOL PROBLEMA Y OBJETIVOS'!O166)</f>
        <v xml:space="preserve"> </v>
      </c>
      <c r="J92" s="63" t="s">
        <v>226</v>
      </c>
      <c r="N92" s="66"/>
    </row>
    <row r="93" spans="3:14" ht="15.75" customHeight="1" thickBot="1" x14ac:dyDescent="0.3">
      <c r="C93" s="69" t="s">
        <v>480</v>
      </c>
      <c r="G93" s="27" t="s">
        <v>378</v>
      </c>
      <c r="I93" s="27" t="str">
        <f>+CONCATENATE('3.ARBOL PROBLEMA Y OBJETIVOS'!N167,Listas!$F$5,'3.ARBOL PROBLEMA Y OBJETIVOS'!O167)</f>
        <v xml:space="preserve"> </v>
      </c>
      <c r="J93" s="63" t="s">
        <v>227</v>
      </c>
    </row>
    <row r="94" spans="3:14" ht="15.75" customHeight="1" thickBot="1" x14ac:dyDescent="0.3">
      <c r="C94" s="69" t="s">
        <v>481</v>
      </c>
      <c r="G94" s="27" t="s">
        <v>379</v>
      </c>
      <c r="I94" s="27" t="str">
        <f>+CONCATENATE('3.ARBOL PROBLEMA Y OBJETIVOS'!N168,Listas!$F$5,'3.ARBOL PROBLEMA Y OBJETIVOS'!O168)</f>
        <v xml:space="preserve"> </v>
      </c>
      <c r="J94" s="63" t="s">
        <v>228</v>
      </c>
    </row>
    <row r="95" spans="3:14" ht="15.75" customHeight="1" thickBot="1" x14ac:dyDescent="0.3">
      <c r="C95" s="69" t="s">
        <v>482</v>
      </c>
      <c r="G95" s="27" t="s">
        <v>380</v>
      </c>
      <c r="I95" s="27" t="str">
        <f>+CONCATENATE('3.ARBOL PROBLEMA Y OBJETIVOS'!N169,Listas!$F$5,'3.ARBOL PROBLEMA Y OBJETIVOS'!O169)</f>
        <v xml:space="preserve"> </v>
      </c>
      <c r="J95" s="63" t="s">
        <v>382</v>
      </c>
      <c r="K95" s="94"/>
    </row>
    <row r="96" spans="3:14" ht="15.75" customHeight="1" thickBot="1" x14ac:dyDescent="0.3">
      <c r="C96" s="69" t="s">
        <v>483</v>
      </c>
      <c r="G96" s="27" t="s">
        <v>381</v>
      </c>
      <c r="I96" s="27" t="str">
        <f>+CONCATENATE('3.ARBOL PROBLEMA Y OBJETIVOS'!N170,Listas!$F$5,'3.ARBOL PROBLEMA Y OBJETIVOS'!O170)</f>
        <v xml:space="preserve"> </v>
      </c>
      <c r="J96" s="63" t="s">
        <v>229</v>
      </c>
    </row>
    <row r="97" spans="3:10" ht="15.75" customHeight="1" thickBot="1" x14ac:dyDescent="0.3">
      <c r="C97" s="69" t="s">
        <v>484</v>
      </c>
      <c r="G97" s="27" t="s">
        <v>383</v>
      </c>
      <c r="I97" s="27" t="str">
        <f>+CONCATENATE('3.ARBOL PROBLEMA Y OBJETIVOS'!N171,Listas!$F$5,'3.ARBOL PROBLEMA Y OBJETIVOS'!O171)</f>
        <v xml:space="preserve"> </v>
      </c>
      <c r="J97" s="63" t="s">
        <v>230</v>
      </c>
    </row>
    <row r="98" spans="3:10" ht="15.75" customHeight="1" thickBot="1" x14ac:dyDescent="0.3">
      <c r="C98" s="69" t="s">
        <v>485</v>
      </c>
      <c r="G98" s="27" t="s">
        <v>384</v>
      </c>
      <c r="I98" s="27" t="str">
        <f>+CONCATENATE('3.ARBOL PROBLEMA Y OBJETIVOS'!N172,Listas!$F$5,'3.ARBOL PROBLEMA Y OBJETIVOS'!O172)</f>
        <v xml:space="preserve"> </v>
      </c>
      <c r="J98" s="63" t="s">
        <v>231</v>
      </c>
    </row>
    <row r="99" spans="3:10" ht="15.75" customHeight="1" thickBot="1" x14ac:dyDescent="0.3">
      <c r="C99" s="69"/>
      <c r="G99" s="27" t="s">
        <v>385</v>
      </c>
      <c r="I99" s="27" t="str">
        <f>+CONCATENATE('3.ARBOL PROBLEMA Y OBJETIVOS'!N173,Listas!$F$5,'3.ARBOL PROBLEMA Y OBJETIVOS'!O173)</f>
        <v xml:space="preserve"> </v>
      </c>
      <c r="J99" s="63" t="s">
        <v>232</v>
      </c>
    </row>
    <row r="100" spans="3:10" ht="15.75" customHeight="1" x14ac:dyDescent="0.25">
      <c r="G100" s="27" t="s">
        <v>386</v>
      </c>
      <c r="I100" s="27" t="str">
        <f>+CONCATENATE('3.ARBOL PROBLEMA Y OBJETIVOS'!N174,Listas!$F$5,'3.ARBOL PROBLEMA Y OBJETIVOS'!O174)</f>
        <v xml:space="preserve"> </v>
      </c>
      <c r="J100" s="68" t="s">
        <v>233</v>
      </c>
    </row>
    <row r="101" spans="3:10" ht="15.75" customHeight="1" x14ac:dyDescent="0.25">
      <c r="G101" s="27" t="s">
        <v>387</v>
      </c>
      <c r="I101" s="27" t="str">
        <f>+CONCATENATE('3.ARBOL PROBLEMA Y OBJETIVOS'!N175,Listas!$F$5,'3.ARBOL PROBLEMA Y OBJETIVOS'!O175)</f>
        <v xml:space="preserve"> </v>
      </c>
      <c r="J101" s="68" t="s">
        <v>234</v>
      </c>
    </row>
    <row r="102" spans="3:10" ht="15.75" customHeight="1" x14ac:dyDescent="0.25">
      <c r="G102" s="27" t="s">
        <v>388</v>
      </c>
      <c r="I102" s="27" t="str">
        <f>+CONCATENATE('3.ARBOL PROBLEMA Y OBJETIVOS'!N176,Listas!$F$5,'3.ARBOL PROBLEMA Y OBJETIVOS'!O176)</f>
        <v xml:space="preserve"> </v>
      </c>
      <c r="J102" s="68" t="s">
        <v>235</v>
      </c>
    </row>
    <row r="103" spans="3:10" ht="15.75" customHeight="1" x14ac:dyDescent="0.25">
      <c r="G103" s="27" t="s">
        <v>389</v>
      </c>
      <c r="I103" s="27" t="str">
        <f>+CONCATENATE('3.ARBOL PROBLEMA Y OBJETIVOS'!N177,Listas!$F$5,'3.ARBOL PROBLEMA Y OBJETIVOS'!O177)</f>
        <v xml:space="preserve"> </v>
      </c>
      <c r="J103" s="68"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2"/>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4"/>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4"/>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9000000}"/>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18" sqref="H18:N18"/>
    </sheetView>
  </sheetViews>
  <sheetFormatPr baseColWidth="10" defaultColWidth="12.625" defaultRowHeight="15" customHeight="1" x14ac:dyDescent="0.2"/>
  <cols>
    <col min="4" max="6" width="9.375" customWidth="1"/>
    <col min="7" max="7" width="10.875" customWidth="1"/>
    <col min="8" max="14" width="11.2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53" t="s">
        <v>9</v>
      </c>
      <c r="G4" s="319"/>
      <c r="H4" s="319"/>
      <c r="I4" s="319"/>
      <c r="J4" s="319"/>
      <c r="K4" s="319"/>
      <c r="L4" s="319"/>
      <c r="M4" s="319"/>
      <c r="N4" s="320"/>
      <c r="O4" s="17"/>
    </row>
    <row r="5" spans="5:15" x14ac:dyDescent="0.25">
      <c r="E5" s="15"/>
      <c r="F5" s="321"/>
      <c r="G5" s="322"/>
      <c r="H5" s="322"/>
      <c r="I5" s="322"/>
      <c r="J5" s="322"/>
      <c r="K5" s="322"/>
      <c r="L5" s="322"/>
      <c r="M5" s="322"/>
      <c r="N5" s="323"/>
      <c r="O5" s="17"/>
    </row>
    <row r="6" spans="5:15" x14ac:dyDescent="0.25">
      <c r="E6" s="15"/>
      <c r="F6" s="16"/>
      <c r="G6" s="16"/>
      <c r="H6" s="16"/>
      <c r="I6" s="16"/>
      <c r="J6" s="16"/>
      <c r="K6" s="16"/>
      <c r="L6" s="16"/>
      <c r="M6" s="16"/>
      <c r="N6" s="16"/>
      <c r="O6" s="17"/>
    </row>
    <row r="7" spans="5:15" x14ac:dyDescent="0.25">
      <c r="E7" s="15"/>
      <c r="F7" s="354" t="s">
        <v>10</v>
      </c>
      <c r="G7" s="320"/>
      <c r="H7" s="355" t="s">
        <v>696</v>
      </c>
      <c r="I7" s="326"/>
      <c r="J7" s="16"/>
      <c r="K7" s="16"/>
      <c r="L7" s="16"/>
      <c r="M7" s="16"/>
      <c r="N7" s="16"/>
      <c r="O7" s="17"/>
    </row>
    <row r="8" spans="5:15" x14ac:dyDescent="0.25">
      <c r="E8" s="15"/>
      <c r="F8" s="321"/>
      <c r="G8" s="323"/>
      <c r="H8" s="327"/>
      <c r="I8" s="329"/>
      <c r="J8" s="16"/>
      <c r="K8" s="16"/>
      <c r="L8" s="16"/>
      <c r="M8" s="16"/>
      <c r="N8" s="16"/>
      <c r="O8" s="17"/>
    </row>
    <row r="9" spans="5:15" x14ac:dyDescent="0.25">
      <c r="E9" s="15"/>
      <c r="F9" s="16"/>
      <c r="G9" s="16"/>
      <c r="H9" s="18"/>
      <c r="I9" s="18"/>
      <c r="J9" s="18"/>
      <c r="K9" s="18"/>
      <c r="L9" s="18"/>
      <c r="M9" s="18"/>
      <c r="N9" s="18"/>
      <c r="O9" s="17"/>
    </row>
    <row r="10" spans="5:15" x14ac:dyDescent="0.25">
      <c r="E10" s="15"/>
      <c r="F10" s="353" t="s">
        <v>11</v>
      </c>
      <c r="G10" s="320"/>
      <c r="H10" s="356" t="s">
        <v>773</v>
      </c>
      <c r="I10" s="325"/>
      <c r="J10" s="325"/>
      <c r="K10" s="325"/>
      <c r="L10" s="325"/>
      <c r="M10" s="325"/>
      <c r="N10" s="326"/>
      <c r="O10" s="19"/>
    </row>
    <row r="11" spans="5:15" x14ac:dyDescent="0.25">
      <c r="E11" s="15"/>
      <c r="F11" s="321"/>
      <c r="G11" s="323"/>
      <c r="H11" s="327"/>
      <c r="I11" s="328"/>
      <c r="J11" s="328"/>
      <c r="K11" s="328"/>
      <c r="L11" s="328"/>
      <c r="M11" s="328"/>
      <c r="N11" s="329"/>
      <c r="O11" s="19"/>
    </row>
    <row r="12" spans="5:15" x14ac:dyDescent="0.25">
      <c r="E12" s="15"/>
      <c r="F12" s="16"/>
      <c r="G12" s="16"/>
      <c r="H12" s="18"/>
      <c r="I12" s="18"/>
      <c r="J12" s="18"/>
      <c r="K12" s="18"/>
      <c r="L12" s="18"/>
      <c r="M12" s="18"/>
      <c r="N12" s="18"/>
      <c r="O12" s="17"/>
    </row>
    <row r="13" spans="5:15" x14ac:dyDescent="0.25">
      <c r="E13" s="15"/>
      <c r="F13" s="353" t="s">
        <v>12</v>
      </c>
      <c r="G13" s="320"/>
      <c r="H13" s="356" t="str">
        <f>+CONCATENATE(H7," ",H10)</f>
        <v>PREVENCIÓN DE LA ENFERMEDAD Y  PROMOCIÓN DE LA SALUD EN LA CORREGIMIENTO 50 SAN SEBASTIAN DE PALMITAS</v>
      </c>
      <c r="I13" s="357"/>
      <c r="J13" s="357"/>
      <c r="K13" s="357"/>
      <c r="L13" s="357"/>
      <c r="M13" s="357"/>
      <c r="N13" s="358"/>
      <c r="O13" s="17"/>
    </row>
    <row r="14" spans="5:15" x14ac:dyDescent="0.25">
      <c r="E14" s="15"/>
      <c r="F14" s="321"/>
      <c r="G14" s="323"/>
      <c r="H14" s="359"/>
      <c r="I14" s="360"/>
      <c r="J14" s="360"/>
      <c r="K14" s="360"/>
      <c r="L14" s="360"/>
      <c r="M14" s="360"/>
      <c r="N14" s="361"/>
      <c r="O14" s="17"/>
    </row>
    <row r="15" spans="5:15" x14ac:dyDescent="0.25">
      <c r="E15" s="15"/>
      <c r="F15" s="16"/>
      <c r="G15" s="16"/>
      <c r="H15" s="16"/>
      <c r="I15" s="16"/>
      <c r="J15" s="16"/>
      <c r="K15" s="16"/>
      <c r="L15" s="16"/>
      <c r="M15" s="16"/>
      <c r="N15" s="16"/>
      <c r="O15" s="17"/>
    </row>
    <row r="16" spans="5:15" x14ac:dyDescent="0.25">
      <c r="E16" s="15"/>
      <c r="F16" s="362" t="s">
        <v>13</v>
      </c>
      <c r="G16" s="352"/>
      <c r="H16" s="363" t="s">
        <v>270</v>
      </c>
      <c r="I16" s="351"/>
      <c r="J16" s="351"/>
      <c r="K16" s="352"/>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64" t="s">
        <v>14</v>
      </c>
      <c r="G18" s="352"/>
      <c r="H18" s="365" t="s">
        <v>311</v>
      </c>
      <c r="I18" s="366"/>
      <c r="J18" s="366"/>
      <c r="K18" s="366"/>
      <c r="L18" s="366"/>
      <c r="M18" s="366"/>
      <c r="N18" s="367"/>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64" t="s">
        <v>15</v>
      </c>
      <c r="G21" s="351"/>
      <c r="H21" s="351"/>
      <c r="I21" s="351"/>
      <c r="J21" s="351"/>
      <c r="K21" s="351"/>
      <c r="L21" s="351"/>
      <c r="M21" s="351"/>
      <c r="N21" s="368"/>
      <c r="O21" s="17"/>
    </row>
    <row r="22" spans="5:15" ht="27" customHeight="1" x14ac:dyDescent="0.25">
      <c r="E22" s="15"/>
      <c r="F22" s="373" t="s">
        <v>16</v>
      </c>
      <c r="G22" s="374"/>
      <c r="H22" s="369" t="s">
        <v>697</v>
      </c>
      <c r="I22" s="370"/>
      <c r="J22" s="370"/>
      <c r="K22" s="371"/>
      <c r="L22" s="20" t="s">
        <v>17</v>
      </c>
      <c r="M22" s="372">
        <v>7176790</v>
      </c>
      <c r="N22" s="349"/>
      <c r="O22" s="17"/>
    </row>
    <row r="23" spans="5:15" ht="27" customHeight="1" x14ac:dyDescent="0.25">
      <c r="E23" s="15"/>
      <c r="F23" s="373" t="s">
        <v>18</v>
      </c>
      <c r="G23" s="374"/>
      <c r="H23" s="369" t="s">
        <v>147</v>
      </c>
      <c r="I23" s="370"/>
      <c r="J23" s="370"/>
      <c r="K23" s="371"/>
      <c r="L23" s="20" t="s">
        <v>19</v>
      </c>
      <c r="M23" s="375" t="s">
        <v>699</v>
      </c>
      <c r="N23" s="349"/>
      <c r="O23" s="17"/>
    </row>
    <row r="24" spans="5:15" ht="27" customHeight="1" x14ac:dyDescent="0.25">
      <c r="E24" s="15"/>
      <c r="F24" s="373" t="s">
        <v>20</v>
      </c>
      <c r="G24" s="374"/>
      <c r="H24" s="369" t="s">
        <v>698</v>
      </c>
      <c r="I24" s="370"/>
      <c r="J24" s="370"/>
      <c r="K24" s="371"/>
      <c r="L24" s="21" t="s">
        <v>21</v>
      </c>
      <c r="M24" s="376" t="s">
        <v>700</v>
      </c>
      <c r="N24" s="349"/>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25"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96" t="s">
        <v>22</v>
      </c>
      <c r="C2" s="319"/>
      <c r="D2" s="319"/>
      <c r="E2" s="319"/>
      <c r="F2" s="319"/>
      <c r="G2" s="319"/>
      <c r="H2" s="319"/>
      <c r="I2" s="319"/>
      <c r="J2" s="319"/>
      <c r="K2" s="320"/>
      <c r="L2" s="23"/>
      <c r="M2" s="388" t="s">
        <v>23</v>
      </c>
      <c r="N2" s="319"/>
      <c r="O2" s="319"/>
      <c r="P2" s="319"/>
      <c r="Q2" s="319"/>
      <c r="R2" s="319"/>
      <c r="S2" s="319"/>
      <c r="T2" s="319"/>
      <c r="U2" s="319"/>
      <c r="V2" s="320"/>
      <c r="W2" s="23"/>
    </row>
    <row r="3" spans="2:23" x14ac:dyDescent="0.2">
      <c r="B3" s="389"/>
      <c r="C3" s="390"/>
      <c r="D3" s="390"/>
      <c r="E3" s="390"/>
      <c r="F3" s="390"/>
      <c r="G3" s="390"/>
      <c r="H3" s="390"/>
      <c r="I3" s="390"/>
      <c r="J3" s="390"/>
      <c r="K3" s="391"/>
      <c r="L3" s="23"/>
      <c r="M3" s="389"/>
      <c r="N3" s="390"/>
      <c r="O3" s="390"/>
      <c r="P3" s="390"/>
      <c r="Q3" s="390"/>
      <c r="R3" s="390"/>
      <c r="S3" s="390"/>
      <c r="T3" s="390"/>
      <c r="U3" s="390"/>
      <c r="V3" s="391"/>
      <c r="W3" s="23"/>
    </row>
    <row r="4" spans="2:23" x14ac:dyDescent="0.2">
      <c r="B4" s="389"/>
      <c r="C4" s="390"/>
      <c r="D4" s="390"/>
      <c r="E4" s="390"/>
      <c r="F4" s="390"/>
      <c r="G4" s="390"/>
      <c r="H4" s="390"/>
      <c r="I4" s="390"/>
      <c r="J4" s="390"/>
      <c r="K4" s="391"/>
      <c r="L4" s="23"/>
      <c r="M4" s="389"/>
      <c r="N4" s="390"/>
      <c r="O4" s="390"/>
      <c r="P4" s="390"/>
      <c r="Q4" s="390"/>
      <c r="R4" s="390"/>
      <c r="S4" s="390"/>
      <c r="T4" s="390"/>
      <c r="U4" s="390"/>
      <c r="V4" s="391"/>
      <c r="W4" s="23"/>
    </row>
    <row r="5" spans="2:23" x14ac:dyDescent="0.2">
      <c r="B5" s="389"/>
      <c r="C5" s="390"/>
      <c r="D5" s="390"/>
      <c r="E5" s="390"/>
      <c r="F5" s="390"/>
      <c r="G5" s="390"/>
      <c r="H5" s="390"/>
      <c r="I5" s="390"/>
      <c r="J5" s="390"/>
      <c r="K5" s="391"/>
      <c r="L5" s="23"/>
      <c r="M5" s="389"/>
      <c r="N5" s="390"/>
      <c r="O5" s="390"/>
      <c r="P5" s="390"/>
      <c r="Q5" s="390"/>
      <c r="R5" s="390"/>
      <c r="S5" s="390"/>
      <c r="T5" s="390"/>
      <c r="U5" s="390"/>
      <c r="V5" s="391"/>
      <c r="W5" s="23"/>
    </row>
    <row r="6" spans="2:23" x14ac:dyDescent="0.2">
      <c r="B6" s="389"/>
      <c r="C6" s="390"/>
      <c r="D6" s="390"/>
      <c r="E6" s="390"/>
      <c r="F6" s="390"/>
      <c r="G6" s="390"/>
      <c r="H6" s="390"/>
      <c r="I6" s="390"/>
      <c r="J6" s="390"/>
      <c r="K6" s="391"/>
      <c r="L6" s="23"/>
      <c r="M6" s="389"/>
      <c r="N6" s="390"/>
      <c r="O6" s="390"/>
      <c r="P6" s="390"/>
      <c r="Q6" s="390"/>
      <c r="R6" s="390"/>
      <c r="S6" s="390"/>
      <c r="T6" s="390"/>
      <c r="U6" s="390"/>
      <c r="V6" s="391"/>
      <c r="W6" s="23"/>
    </row>
    <row r="7" spans="2:23" x14ac:dyDescent="0.2">
      <c r="B7" s="389"/>
      <c r="C7" s="390"/>
      <c r="D7" s="390"/>
      <c r="E7" s="390"/>
      <c r="F7" s="390"/>
      <c r="G7" s="390"/>
      <c r="H7" s="390"/>
      <c r="I7" s="390"/>
      <c r="J7" s="390"/>
      <c r="K7" s="391"/>
      <c r="L7" s="23"/>
      <c r="M7" s="389"/>
      <c r="N7" s="390"/>
      <c r="O7" s="390"/>
      <c r="P7" s="390"/>
      <c r="Q7" s="390"/>
      <c r="R7" s="390"/>
      <c r="S7" s="390"/>
      <c r="T7" s="390"/>
      <c r="U7" s="390"/>
      <c r="V7" s="391"/>
      <c r="W7" s="23"/>
    </row>
    <row r="8" spans="2:23" ht="139.5" customHeight="1" x14ac:dyDescent="0.2">
      <c r="B8" s="321"/>
      <c r="C8" s="322"/>
      <c r="D8" s="322"/>
      <c r="E8" s="322"/>
      <c r="F8" s="322"/>
      <c r="G8" s="322"/>
      <c r="H8" s="322"/>
      <c r="I8" s="322"/>
      <c r="J8" s="322"/>
      <c r="K8" s="323"/>
      <c r="L8" s="23"/>
      <c r="M8" s="321"/>
      <c r="N8" s="322"/>
      <c r="O8" s="322"/>
      <c r="P8" s="322"/>
      <c r="Q8" s="322"/>
      <c r="R8" s="322"/>
      <c r="S8" s="322"/>
      <c r="T8" s="322"/>
      <c r="U8" s="322"/>
      <c r="V8" s="323"/>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77" t="s">
        <v>24</v>
      </c>
      <c r="D12" s="319"/>
      <c r="E12" s="319"/>
      <c r="F12" s="319"/>
      <c r="G12" s="319"/>
      <c r="H12" s="319"/>
      <c r="I12" s="319"/>
      <c r="J12" s="320"/>
      <c r="K12" s="30"/>
      <c r="L12" s="27"/>
      <c r="M12" s="28"/>
      <c r="N12" s="377" t="s">
        <v>25</v>
      </c>
      <c r="O12" s="319"/>
      <c r="P12" s="319"/>
      <c r="Q12" s="319"/>
      <c r="R12" s="319"/>
      <c r="S12" s="319"/>
      <c r="T12" s="319"/>
      <c r="U12" s="320"/>
      <c r="V12" s="30"/>
      <c r="W12" s="27"/>
    </row>
    <row r="13" spans="2:23" x14ac:dyDescent="0.25">
      <c r="B13" s="28"/>
      <c r="C13" s="321"/>
      <c r="D13" s="322"/>
      <c r="E13" s="322"/>
      <c r="F13" s="322"/>
      <c r="G13" s="322"/>
      <c r="H13" s="322"/>
      <c r="I13" s="322"/>
      <c r="J13" s="323"/>
      <c r="K13" s="30"/>
      <c r="L13" s="27"/>
      <c r="M13" s="28"/>
      <c r="N13" s="321"/>
      <c r="O13" s="322"/>
      <c r="P13" s="322"/>
      <c r="Q13" s="322"/>
      <c r="R13" s="322"/>
      <c r="S13" s="322"/>
      <c r="T13" s="322"/>
      <c r="U13" s="323"/>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97" t="s">
        <v>26</v>
      </c>
      <c r="D15" s="351"/>
      <c r="E15" s="351"/>
      <c r="F15" s="351"/>
      <c r="G15" s="351"/>
      <c r="H15" s="351"/>
      <c r="I15" s="351"/>
      <c r="J15" s="352"/>
      <c r="K15" s="30"/>
      <c r="L15" s="27"/>
      <c r="M15" s="28"/>
      <c r="N15" s="397" t="s">
        <v>27</v>
      </c>
      <c r="O15" s="351"/>
      <c r="P15" s="351"/>
      <c r="Q15" s="351"/>
      <c r="R15" s="351"/>
      <c r="S15" s="351"/>
      <c r="T15" s="351"/>
      <c r="U15" s="352"/>
      <c r="V15" s="30"/>
      <c r="W15" s="27"/>
    </row>
    <row r="16" spans="2:23" x14ac:dyDescent="0.25">
      <c r="B16" s="28"/>
      <c r="C16" s="398" t="s">
        <v>3</v>
      </c>
      <c r="D16" s="377" t="s">
        <v>28</v>
      </c>
      <c r="E16" s="319"/>
      <c r="F16" s="319"/>
      <c r="G16" s="319"/>
      <c r="H16" s="319"/>
      <c r="I16" s="319"/>
      <c r="J16" s="320"/>
      <c r="K16" s="30"/>
      <c r="L16" s="27"/>
      <c r="M16" s="28"/>
      <c r="N16" s="398" t="s">
        <v>3</v>
      </c>
      <c r="O16" s="377" t="s">
        <v>29</v>
      </c>
      <c r="P16" s="319"/>
      <c r="Q16" s="319"/>
      <c r="R16" s="319"/>
      <c r="S16" s="319"/>
      <c r="T16" s="319"/>
      <c r="U16" s="320"/>
      <c r="V16" s="30"/>
      <c r="W16" s="27"/>
    </row>
    <row r="17" spans="2:23" x14ac:dyDescent="0.25">
      <c r="B17" s="28"/>
      <c r="C17" s="333"/>
      <c r="D17" s="321"/>
      <c r="E17" s="322"/>
      <c r="F17" s="322"/>
      <c r="G17" s="322"/>
      <c r="H17" s="322"/>
      <c r="I17" s="322"/>
      <c r="J17" s="323"/>
      <c r="K17" s="30"/>
      <c r="L17" s="27"/>
      <c r="M17" s="28"/>
      <c r="N17" s="333"/>
      <c r="O17" s="321"/>
      <c r="P17" s="322"/>
      <c r="Q17" s="322"/>
      <c r="R17" s="322"/>
      <c r="S17" s="322"/>
      <c r="T17" s="322"/>
      <c r="U17" s="323"/>
      <c r="V17" s="30"/>
      <c r="W17" s="27"/>
    </row>
    <row r="18" spans="2:23" ht="30" customHeight="1" x14ac:dyDescent="0.25">
      <c r="B18" s="28"/>
      <c r="C18" s="224">
        <f>+'[1]3.ARBOL PROBLEMA Y OBJETIVOS'!$C$18</f>
        <v>1</v>
      </c>
      <c r="D18" s="347" t="s">
        <v>706</v>
      </c>
      <c r="E18" s="370"/>
      <c r="F18" s="370"/>
      <c r="G18" s="370"/>
      <c r="H18" s="370"/>
      <c r="I18" s="370"/>
      <c r="J18" s="371"/>
      <c r="K18" s="30"/>
      <c r="L18" s="27"/>
      <c r="M18" s="28"/>
      <c r="N18" s="224">
        <f t="shared" ref="N18:N25" si="0">+C18</f>
        <v>1</v>
      </c>
      <c r="O18" s="399" t="s">
        <v>701</v>
      </c>
      <c r="P18" s="348"/>
      <c r="Q18" s="348"/>
      <c r="R18" s="348"/>
      <c r="S18" s="348"/>
      <c r="T18" s="348"/>
      <c r="U18" s="349"/>
      <c r="V18" s="30"/>
      <c r="W18" s="27"/>
    </row>
    <row r="19" spans="2:23" x14ac:dyDescent="0.25">
      <c r="B19" s="28"/>
      <c r="C19" s="7"/>
      <c r="D19" s="375"/>
      <c r="E19" s="348"/>
      <c r="F19" s="348"/>
      <c r="G19" s="348"/>
      <c r="H19" s="348"/>
      <c r="I19" s="348"/>
      <c r="J19" s="349"/>
      <c r="K19" s="30"/>
      <c r="L19" s="27"/>
      <c r="M19" s="28"/>
      <c r="N19" s="225">
        <f t="shared" si="0"/>
        <v>0</v>
      </c>
      <c r="O19" s="350"/>
      <c r="P19" s="351"/>
      <c r="Q19" s="351"/>
      <c r="R19" s="351"/>
      <c r="S19" s="351"/>
      <c r="T19" s="351"/>
      <c r="U19" s="352"/>
      <c r="V19" s="30"/>
      <c r="W19" s="27"/>
    </row>
    <row r="20" spans="2:23" x14ac:dyDescent="0.25">
      <c r="B20" s="28"/>
      <c r="C20" s="7"/>
      <c r="D20" s="375"/>
      <c r="E20" s="348"/>
      <c r="F20" s="348"/>
      <c r="G20" s="348"/>
      <c r="H20" s="348"/>
      <c r="I20" s="348"/>
      <c r="J20" s="349"/>
      <c r="K20" s="30"/>
      <c r="L20" s="27"/>
      <c r="M20" s="28"/>
      <c r="N20" s="225">
        <f t="shared" si="0"/>
        <v>0</v>
      </c>
      <c r="O20" s="350"/>
      <c r="P20" s="351"/>
      <c r="Q20" s="351"/>
      <c r="R20" s="351"/>
      <c r="S20" s="351"/>
      <c r="T20" s="351"/>
      <c r="U20" s="352"/>
      <c r="V20" s="30"/>
      <c r="W20" s="27"/>
    </row>
    <row r="21" spans="2:23" ht="15.75" customHeight="1" x14ac:dyDescent="0.25">
      <c r="B21" s="28"/>
      <c r="C21" s="7"/>
      <c r="D21" s="375"/>
      <c r="E21" s="348"/>
      <c r="F21" s="348"/>
      <c r="G21" s="348"/>
      <c r="H21" s="348"/>
      <c r="I21" s="348"/>
      <c r="J21" s="349"/>
      <c r="K21" s="30"/>
      <c r="L21" s="27"/>
      <c r="M21" s="28"/>
      <c r="N21" s="225">
        <f t="shared" si="0"/>
        <v>0</v>
      </c>
      <c r="O21" s="350"/>
      <c r="P21" s="351"/>
      <c r="Q21" s="351"/>
      <c r="R21" s="351"/>
      <c r="S21" s="351"/>
      <c r="T21" s="351"/>
      <c r="U21" s="352"/>
      <c r="V21" s="30"/>
      <c r="W21" s="27"/>
    </row>
    <row r="22" spans="2:23" ht="15.75" customHeight="1" x14ac:dyDescent="0.25">
      <c r="B22" s="28"/>
      <c r="C22" s="7"/>
      <c r="D22" s="375"/>
      <c r="E22" s="348"/>
      <c r="F22" s="348"/>
      <c r="G22" s="348"/>
      <c r="H22" s="348"/>
      <c r="I22" s="348"/>
      <c r="J22" s="349"/>
      <c r="K22" s="30"/>
      <c r="L22" s="27"/>
      <c r="M22" s="28"/>
      <c r="N22" s="225">
        <f t="shared" si="0"/>
        <v>0</v>
      </c>
      <c r="O22" s="350"/>
      <c r="P22" s="351"/>
      <c r="Q22" s="351"/>
      <c r="R22" s="351"/>
      <c r="S22" s="351"/>
      <c r="T22" s="351"/>
      <c r="U22" s="352"/>
      <c r="V22" s="30"/>
      <c r="W22" s="27"/>
    </row>
    <row r="23" spans="2:23" ht="15.75" customHeight="1" x14ac:dyDescent="0.25">
      <c r="B23" s="28"/>
      <c r="C23" s="7"/>
      <c r="D23" s="375"/>
      <c r="E23" s="348"/>
      <c r="F23" s="348"/>
      <c r="G23" s="348"/>
      <c r="H23" s="348"/>
      <c r="I23" s="348"/>
      <c r="J23" s="349"/>
      <c r="K23" s="30"/>
      <c r="L23" s="27"/>
      <c r="M23" s="28"/>
      <c r="N23" s="225">
        <f t="shared" si="0"/>
        <v>0</v>
      </c>
      <c r="O23" s="350"/>
      <c r="P23" s="351"/>
      <c r="Q23" s="351"/>
      <c r="R23" s="351"/>
      <c r="S23" s="351"/>
      <c r="T23" s="351"/>
      <c r="U23" s="352"/>
      <c r="V23" s="30"/>
      <c r="W23" s="27"/>
    </row>
    <row r="24" spans="2:23" ht="15.75" customHeight="1" x14ac:dyDescent="0.25">
      <c r="B24" s="28"/>
      <c r="C24" s="7"/>
      <c r="D24" s="375"/>
      <c r="E24" s="348"/>
      <c r="F24" s="348"/>
      <c r="G24" s="348"/>
      <c r="H24" s="348"/>
      <c r="I24" s="348"/>
      <c r="J24" s="349"/>
      <c r="K24" s="30"/>
      <c r="L24" s="27"/>
      <c r="M24" s="28"/>
      <c r="N24" s="225">
        <f t="shared" si="0"/>
        <v>0</v>
      </c>
      <c r="O24" s="350"/>
      <c r="P24" s="351"/>
      <c r="Q24" s="351"/>
      <c r="R24" s="351"/>
      <c r="S24" s="351"/>
      <c r="T24" s="351"/>
      <c r="U24" s="352"/>
      <c r="V24" s="30"/>
      <c r="W24" s="27"/>
    </row>
    <row r="25" spans="2:23" ht="15.75" customHeight="1" x14ac:dyDescent="0.25">
      <c r="B25" s="28"/>
      <c r="C25" s="7"/>
      <c r="D25" s="375"/>
      <c r="E25" s="348"/>
      <c r="F25" s="348"/>
      <c r="G25" s="348"/>
      <c r="H25" s="348"/>
      <c r="I25" s="348"/>
      <c r="J25" s="349"/>
      <c r="K25" s="30"/>
      <c r="L25" s="27"/>
      <c r="M25" s="28"/>
      <c r="N25" s="225">
        <f t="shared" si="0"/>
        <v>0</v>
      </c>
      <c r="O25" s="350"/>
      <c r="P25" s="351"/>
      <c r="Q25" s="351"/>
      <c r="R25" s="351"/>
      <c r="S25" s="351"/>
      <c r="T25" s="351"/>
      <c r="U25" s="352"/>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77" t="s">
        <v>30</v>
      </c>
      <c r="D27" s="319"/>
      <c r="E27" s="319"/>
      <c r="F27" s="319"/>
      <c r="G27" s="319"/>
      <c r="H27" s="319"/>
      <c r="I27" s="319"/>
      <c r="J27" s="320"/>
      <c r="K27" s="30"/>
      <c r="L27" s="27"/>
      <c r="M27" s="28"/>
      <c r="N27" s="377" t="s">
        <v>31</v>
      </c>
      <c r="O27" s="319"/>
      <c r="P27" s="319"/>
      <c r="Q27" s="319"/>
      <c r="R27" s="319"/>
      <c r="S27" s="319"/>
      <c r="T27" s="319"/>
      <c r="U27" s="320"/>
      <c r="V27" s="30"/>
      <c r="W27" s="27"/>
    </row>
    <row r="28" spans="2:23" ht="15.75" customHeight="1" x14ac:dyDescent="0.25">
      <c r="B28" s="28"/>
      <c r="C28" s="321"/>
      <c r="D28" s="322"/>
      <c r="E28" s="322"/>
      <c r="F28" s="322"/>
      <c r="G28" s="322"/>
      <c r="H28" s="322"/>
      <c r="I28" s="322"/>
      <c r="J28" s="323"/>
      <c r="K28" s="30"/>
      <c r="L28" s="27"/>
      <c r="M28" s="28"/>
      <c r="N28" s="321"/>
      <c r="O28" s="322"/>
      <c r="P28" s="322"/>
      <c r="Q28" s="322"/>
      <c r="R28" s="322"/>
      <c r="S28" s="322"/>
      <c r="T28" s="322"/>
      <c r="U28" s="323"/>
      <c r="V28" s="30"/>
      <c r="W28" s="27"/>
    </row>
    <row r="29" spans="2:23" ht="15.75" customHeight="1" x14ac:dyDescent="0.25">
      <c r="B29" s="28"/>
      <c r="C29" s="324" t="s">
        <v>705</v>
      </c>
      <c r="D29" s="319"/>
      <c r="E29" s="319"/>
      <c r="F29" s="319"/>
      <c r="G29" s="319"/>
      <c r="H29" s="319"/>
      <c r="I29" s="319"/>
      <c r="J29" s="320"/>
      <c r="K29" s="30"/>
      <c r="L29" s="27"/>
      <c r="M29" s="28"/>
      <c r="N29" s="400" t="s">
        <v>702</v>
      </c>
      <c r="O29" s="401"/>
      <c r="P29" s="401"/>
      <c r="Q29" s="401"/>
      <c r="R29" s="401"/>
      <c r="S29" s="401"/>
      <c r="T29" s="401"/>
      <c r="U29" s="402"/>
      <c r="V29" s="30"/>
      <c r="W29" s="27"/>
    </row>
    <row r="30" spans="2:23" ht="15.75" customHeight="1" x14ac:dyDescent="0.25">
      <c r="B30" s="28"/>
      <c r="C30" s="389"/>
      <c r="D30" s="390"/>
      <c r="E30" s="390"/>
      <c r="F30" s="390"/>
      <c r="G30" s="390"/>
      <c r="H30" s="390"/>
      <c r="I30" s="390"/>
      <c r="J30" s="391"/>
      <c r="K30" s="30"/>
      <c r="L30" s="27"/>
      <c r="M30" s="28"/>
      <c r="N30" s="403"/>
      <c r="O30" s="404"/>
      <c r="P30" s="404"/>
      <c r="Q30" s="404"/>
      <c r="R30" s="404"/>
      <c r="S30" s="404"/>
      <c r="T30" s="404"/>
      <c r="U30" s="405"/>
      <c r="V30" s="30"/>
      <c r="W30" s="27"/>
    </row>
    <row r="31" spans="2:23" ht="15.75" customHeight="1" x14ac:dyDescent="0.25">
      <c r="B31" s="28"/>
      <c r="C31" s="321"/>
      <c r="D31" s="322"/>
      <c r="E31" s="322"/>
      <c r="F31" s="322"/>
      <c r="G31" s="322"/>
      <c r="H31" s="322"/>
      <c r="I31" s="322"/>
      <c r="J31" s="323"/>
      <c r="K31" s="30"/>
      <c r="L31" s="27"/>
      <c r="M31" s="28"/>
      <c r="N31" s="406"/>
      <c r="O31" s="407"/>
      <c r="P31" s="407"/>
      <c r="Q31" s="407"/>
      <c r="R31" s="407"/>
      <c r="S31" s="407"/>
      <c r="T31" s="407"/>
      <c r="U31" s="408"/>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97" t="s">
        <v>32</v>
      </c>
      <c r="D33" s="351"/>
      <c r="E33" s="351"/>
      <c r="F33" s="351"/>
      <c r="G33" s="351"/>
      <c r="H33" s="351"/>
      <c r="I33" s="351"/>
      <c r="J33" s="352"/>
      <c r="K33" s="30"/>
      <c r="L33" s="27"/>
      <c r="M33" s="28"/>
      <c r="N33" s="397" t="s">
        <v>33</v>
      </c>
      <c r="O33" s="351"/>
      <c r="P33" s="351"/>
      <c r="Q33" s="351"/>
      <c r="R33" s="351"/>
      <c r="S33" s="351"/>
      <c r="T33" s="351"/>
      <c r="U33" s="352"/>
      <c r="V33" s="30"/>
      <c r="W33" s="27"/>
    </row>
    <row r="34" spans="2:23" ht="15.75" customHeight="1" x14ac:dyDescent="0.25">
      <c r="B34" s="28"/>
      <c r="C34" s="398" t="s">
        <v>3</v>
      </c>
      <c r="D34" s="377" t="s">
        <v>34</v>
      </c>
      <c r="E34" s="319"/>
      <c r="F34" s="319"/>
      <c r="G34" s="319"/>
      <c r="H34" s="319"/>
      <c r="I34" s="319"/>
      <c r="J34" s="320"/>
      <c r="K34" s="30"/>
      <c r="L34" s="27"/>
      <c r="M34" s="28"/>
      <c r="N34" s="398" t="s">
        <v>3</v>
      </c>
      <c r="O34" s="377" t="s">
        <v>35</v>
      </c>
      <c r="P34" s="319"/>
      <c r="Q34" s="319"/>
      <c r="R34" s="319"/>
      <c r="S34" s="319"/>
      <c r="T34" s="319"/>
      <c r="U34" s="320"/>
      <c r="V34" s="30"/>
      <c r="W34" s="27"/>
    </row>
    <row r="35" spans="2:23" ht="15.75" customHeight="1" x14ac:dyDescent="0.25">
      <c r="B35" s="28"/>
      <c r="C35" s="333"/>
      <c r="D35" s="321"/>
      <c r="E35" s="322"/>
      <c r="F35" s="322"/>
      <c r="G35" s="322"/>
      <c r="H35" s="322"/>
      <c r="I35" s="322"/>
      <c r="J35" s="323"/>
      <c r="K35" s="30"/>
      <c r="L35" s="27"/>
      <c r="M35" s="28"/>
      <c r="N35" s="333"/>
      <c r="O35" s="321"/>
      <c r="P35" s="322"/>
      <c r="Q35" s="322"/>
      <c r="R35" s="322"/>
      <c r="S35" s="322"/>
      <c r="T35" s="322"/>
      <c r="U35" s="323"/>
      <c r="V35" s="30"/>
      <c r="W35" s="27"/>
    </row>
    <row r="36" spans="2:23" ht="33.75" customHeight="1" x14ac:dyDescent="0.25">
      <c r="B36" s="28"/>
      <c r="C36" s="8">
        <f>+'[1]3.ARBOL PROBLEMA Y OBJETIVOS'!$C$36</f>
        <v>1</v>
      </c>
      <c r="D36" s="363" t="s">
        <v>704</v>
      </c>
      <c r="E36" s="351"/>
      <c r="F36" s="351"/>
      <c r="G36" s="351"/>
      <c r="H36" s="351"/>
      <c r="I36" s="351"/>
      <c r="J36" s="352"/>
      <c r="K36" s="30"/>
      <c r="L36" s="27"/>
      <c r="M36" s="28"/>
      <c r="N36" s="224">
        <f t="shared" ref="N36:N43" si="1">+C36</f>
        <v>1</v>
      </c>
      <c r="O36" s="347" t="s">
        <v>703</v>
      </c>
      <c r="P36" s="370"/>
      <c r="Q36" s="370"/>
      <c r="R36" s="370"/>
      <c r="S36" s="370"/>
      <c r="T36" s="370"/>
      <c r="U36" s="371"/>
      <c r="V36" s="30"/>
      <c r="W36" s="27"/>
    </row>
    <row r="37" spans="2:23" ht="15.75" customHeight="1" x14ac:dyDescent="0.25">
      <c r="B37" s="28"/>
      <c r="C37" s="8"/>
      <c r="D37" s="350"/>
      <c r="E37" s="351"/>
      <c r="F37" s="351"/>
      <c r="G37" s="351"/>
      <c r="H37" s="351"/>
      <c r="I37" s="351"/>
      <c r="J37" s="352"/>
      <c r="K37" s="30"/>
      <c r="L37" s="27"/>
      <c r="M37" s="28"/>
      <c r="N37" s="225">
        <f t="shared" si="1"/>
        <v>0</v>
      </c>
      <c r="O37" s="350"/>
      <c r="P37" s="351"/>
      <c r="Q37" s="351"/>
      <c r="R37" s="351"/>
      <c r="S37" s="351"/>
      <c r="T37" s="351"/>
      <c r="U37" s="352"/>
      <c r="V37" s="30"/>
      <c r="W37" s="27"/>
    </row>
    <row r="38" spans="2:23" ht="15.75" customHeight="1" x14ac:dyDescent="0.25">
      <c r="B38" s="28"/>
      <c r="C38" s="8"/>
      <c r="D38" s="350"/>
      <c r="E38" s="351"/>
      <c r="F38" s="351"/>
      <c r="G38" s="351"/>
      <c r="H38" s="351"/>
      <c r="I38" s="351"/>
      <c r="J38" s="352"/>
      <c r="K38" s="30"/>
      <c r="L38" s="27"/>
      <c r="M38" s="28"/>
      <c r="N38" s="225">
        <f t="shared" si="1"/>
        <v>0</v>
      </c>
      <c r="O38" s="350"/>
      <c r="P38" s="351"/>
      <c r="Q38" s="351"/>
      <c r="R38" s="351"/>
      <c r="S38" s="351"/>
      <c r="T38" s="351"/>
      <c r="U38" s="352"/>
      <c r="V38" s="30"/>
      <c r="W38" s="27"/>
    </row>
    <row r="39" spans="2:23" ht="15.75" customHeight="1" x14ac:dyDescent="0.25">
      <c r="B39" s="28"/>
      <c r="C39" s="8"/>
      <c r="D39" s="350"/>
      <c r="E39" s="351"/>
      <c r="F39" s="351"/>
      <c r="G39" s="351"/>
      <c r="H39" s="351"/>
      <c r="I39" s="351"/>
      <c r="J39" s="352"/>
      <c r="K39" s="30"/>
      <c r="L39" s="27"/>
      <c r="M39" s="28"/>
      <c r="N39" s="225">
        <f t="shared" si="1"/>
        <v>0</v>
      </c>
      <c r="O39" s="350"/>
      <c r="P39" s="351"/>
      <c r="Q39" s="351"/>
      <c r="R39" s="351"/>
      <c r="S39" s="351"/>
      <c r="T39" s="351"/>
      <c r="U39" s="352"/>
      <c r="V39" s="30"/>
      <c r="W39" s="27"/>
    </row>
    <row r="40" spans="2:23" ht="15.75" customHeight="1" x14ac:dyDescent="0.25">
      <c r="B40" s="28"/>
      <c r="C40" s="8"/>
      <c r="D40" s="350"/>
      <c r="E40" s="351"/>
      <c r="F40" s="351"/>
      <c r="G40" s="351"/>
      <c r="H40" s="351"/>
      <c r="I40" s="351"/>
      <c r="J40" s="352"/>
      <c r="K40" s="30"/>
      <c r="L40" s="27"/>
      <c r="M40" s="28"/>
      <c r="N40" s="225">
        <f t="shared" si="1"/>
        <v>0</v>
      </c>
      <c r="O40" s="350"/>
      <c r="P40" s="351"/>
      <c r="Q40" s="351"/>
      <c r="R40" s="351"/>
      <c r="S40" s="351"/>
      <c r="T40" s="351"/>
      <c r="U40" s="352"/>
      <c r="V40" s="30"/>
      <c r="W40" s="27"/>
    </row>
    <row r="41" spans="2:23" ht="15.75" customHeight="1" x14ac:dyDescent="0.25">
      <c r="B41" s="28"/>
      <c r="C41" s="8"/>
      <c r="D41" s="350"/>
      <c r="E41" s="351"/>
      <c r="F41" s="351"/>
      <c r="G41" s="351"/>
      <c r="H41" s="351"/>
      <c r="I41" s="351"/>
      <c r="J41" s="352"/>
      <c r="K41" s="30"/>
      <c r="L41" s="27"/>
      <c r="M41" s="28"/>
      <c r="N41" s="225">
        <f t="shared" si="1"/>
        <v>0</v>
      </c>
      <c r="O41" s="350"/>
      <c r="P41" s="351"/>
      <c r="Q41" s="351"/>
      <c r="R41" s="351"/>
      <c r="S41" s="351"/>
      <c r="T41" s="351"/>
      <c r="U41" s="352"/>
      <c r="V41" s="30"/>
      <c r="W41" s="27"/>
    </row>
    <row r="42" spans="2:23" ht="15.75" customHeight="1" x14ac:dyDescent="0.25">
      <c r="B42" s="28"/>
      <c r="C42" s="8"/>
      <c r="D42" s="350"/>
      <c r="E42" s="351"/>
      <c r="F42" s="351"/>
      <c r="G42" s="351"/>
      <c r="H42" s="351"/>
      <c r="I42" s="351"/>
      <c r="J42" s="352"/>
      <c r="K42" s="30"/>
      <c r="L42" s="27"/>
      <c r="M42" s="28"/>
      <c r="N42" s="225">
        <f t="shared" si="1"/>
        <v>0</v>
      </c>
      <c r="O42" s="350"/>
      <c r="P42" s="351"/>
      <c r="Q42" s="351"/>
      <c r="R42" s="351"/>
      <c r="S42" s="351"/>
      <c r="T42" s="351"/>
      <c r="U42" s="352"/>
      <c r="V42" s="30"/>
      <c r="W42" s="27"/>
    </row>
    <row r="43" spans="2:23" ht="15.75" customHeight="1" x14ac:dyDescent="0.25">
      <c r="B43" s="28"/>
      <c r="C43" s="8"/>
      <c r="D43" s="350"/>
      <c r="E43" s="351"/>
      <c r="F43" s="351"/>
      <c r="G43" s="351"/>
      <c r="H43" s="351"/>
      <c r="I43" s="351"/>
      <c r="J43" s="352"/>
      <c r="K43" s="30"/>
      <c r="L43" s="27"/>
      <c r="M43" s="28"/>
      <c r="N43" s="225">
        <f t="shared" si="1"/>
        <v>0</v>
      </c>
      <c r="O43" s="350"/>
      <c r="P43" s="351"/>
      <c r="Q43" s="351"/>
      <c r="R43" s="351"/>
      <c r="S43" s="351"/>
      <c r="T43" s="351"/>
      <c r="U43" s="352"/>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88" t="s">
        <v>36</v>
      </c>
      <c r="C48" s="319"/>
      <c r="D48" s="319"/>
      <c r="E48" s="319"/>
      <c r="F48" s="319"/>
      <c r="G48" s="319"/>
      <c r="H48" s="319"/>
      <c r="I48" s="320"/>
      <c r="L48" s="22"/>
      <c r="W48" s="22"/>
    </row>
    <row r="49" spans="2:23" ht="15.75" customHeight="1" x14ac:dyDescent="0.2">
      <c r="B49" s="389"/>
      <c r="C49" s="390"/>
      <c r="D49" s="390"/>
      <c r="E49" s="390"/>
      <c r="F49" s="390"/>
      <c r="G49" s="390"/>
      <c r="H49" s="390"/>
      <c r="I49" s="391"/>
      <c r="L49" s="22"/>
      <c r="W49" s="22"/>
    </row>
    <row r="50" spans="2:23" ht="15.75" customHeight="1" x14ac:dyDescent="0.2">
      <c r="B50" s="389"/>
      <c r="C50" s="390"/>
      <c r="D50" s="390"/>
      <c r="E50" s="390"/>
      <c r="F50" s="390"/>
      <c r="G50" s="390"/>
      <c r="H50" s="390"/>
      <c r="I50" s="391"/>
      <c r="L50" s="22"/>
    </row>
    <row r="51" spans="2:23" ht="15.75" customHeight="1" x14ac:dyDescent="0.2">
      <c r="B51" s="389"/>
      <c r="C51" s="390"/>
      <c r="D51" s="390"/>
      <c r="E51" s="390"/>
      <c r="F51" s="390"/>
      <c r="G51" s="390"/>
      <c r="H51" s="390"/>
      <c r="I51" s="391"/>
      <c r="L51" s="22"/>
    </row>
    <row r="52" spans="2:23" ht="15.75" customHeight="1" x14ac:dyDescent="0.2">
      <c r="B52" s="389"/>
      <c r="C52" s="390"/>
      <c r="D52" s="390"/>
      <c r="E52" s="390"/>
      <c r="F52" s="390"/>
      <c r="G52" s="390"/>
      <c r="H52" s="390"/>
      <c r="I52" s="391"/>
      <c r="L52" s="22"/>
    </row>
    <row r="53" spans="2:23" ht="15.75" customHeight="1" x14ac:dyDescent="0.2">
      <c r="B53" s="389"/>
      <c r="C53" s="390"/>
      <c r="D53" s="390"/>
      <c r="E53" s="390"/>
      <c r="F53" s="390"/>
      <c r="G53" s="390"/>
      <c r="H53" s="390"/>
      <c r="I53" s="391"/>
      <c r="L53" s="22"/>
    </row>
    <row r="54" spans="2:23" ht="15.75" customHeight="1" x14ac:dyDescent="0.2">
      <c r="B54" s="321"/>
      <c r="C54" s="322"/>
      <c r="D54" s="322"/>
      <c r="E54" s="322"/>
      <c r="F54" s="322"/>
      <c r="G54" s="322"/>
      <c r="H54" s="322"/>
      <c r="I54" s="323"/>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77" t="s">
        <v>37</v>
      </c>
      <c r="D57" s="319"/>
      <c r="E57" s="319"/>
      <c r="F57" s="319"/>
      <c r="G57" s="319"/>
      <c r="H57" s="320"/>
      <c r="I57" s="30"/>
      <c r="L57" s="22"/>
      <c r="W57" s="22"/>
    </row>
    <row r="58" spans="2:23" ht="15.75" customHeight="1" x14ac:dyDescent="0.25">
      <c r="B58" s="28"/>
      <c r="C58" s="321"/>
      <c r="D58" s="322"/>
      <c r="E58" s="322"/>
      <c r="F58" s="322"/>
      <c r="G58" s="322"/>
      <c r="H58" s="323"/>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95" t="s">
        <v>38</v>
      </c>
      <c r="D60" s="320"/>
      <c r="E60" s="392">
        <f>LEN(C65)</f>
        <v>400</v>
      </c>
      <c r="F60" s="34"/>
      <c r="G60" s="394" t="s">
        <v>39</v>
      </c>
      <c r="H60" s="392" t="str">
        <f>IF(E60&lt;=400,"CORRECTO","RECORTAR")</f>
        <v>CORRECTO</v>
      </c>
      <c r="I60" s="30"/>
      <c r="L60" s="27"/>
      <c r="W60" s="22"/>
    </row>
    <row r="61" spans="2:23" ht="15.75" customHeight="1" x14ac:dyDescent="0.25">
      <c r="B61" s="28"/>
      <c r="C61" s="321"/>
      <c r="D61" s="323"/>
      <c r="E61" s="393"/>
      <c r="F61" s="34"/>
      <c r="G61" s="333"/>
      <c r="H61" s="333"/>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77" t="s">
        <v>40</v>
      </c>
      <c r="D63" s="319"/>
      <c r="E63" s="319"/>
      <c r="F63" s="319"/>
      <c r="G63" s="319"/>
      <c r="H63" s="320"/>
      <c r="I63" s="30"/>
      <c r="L63" s="22"/>
      <c r="W63" s="22"/>
    </row>
    <row r="64" spans="2:23" ht="15.75" customHeight="1" x14ac:dyDescent="0.25">
      <c r="B64" s="28"/>
      <c r="C64" s="321"/>
      <c r="D64" s="322"/>
      <c r="E64" s="322"/>
      <c r="F64" s="322"/>
      <c r="G64" s="322"/>
      <c r="H64" s="323"/>
      <c r="I64" s="30"/>
      <c r="L64" s="22"/>
      <c r="W64" s="22"/>
    </row>
    <row r="65" spans="2:23" ht="15.75" customHeight="1" x14ac:dyDescent="0.25">
      <c r="B65" s="28"/>
      <c r="C65" s="378" t="s">
        <v>774</v>
      </c>
      <c r="D65" s="379"/>
      <c r="E65" s="379"/>
      <c r="F65" s="379"/>
      <c r="G65" s="379"/>
      <c r="H65" s="380"/>
      <c r="I65" s="30"/>
      <c r="L65" s="22"/>
      <c r="W65" s="22"/>
    </row>
    <row r="66" spans="2:23" ht="15.75" customHeight="1" x14ac:dyDescent="0.25">
      <c r="B66" s="28"/>
      <c r="C66" s="381"/>
      <c r="D66" s="382"/>
      <c r="E66" s="382"/>
      <c r="F66" s="382"/>
      <c r="G66" s="382"/>
      <c r="H66" s="383"/>
      <c r="I66" s="30"/>
      <c r="L66" s="22"/>
      <c r="W66" s="22"/>
    </row>
    <row r="67" spans="2:23" ht="15.75" customHeight="1" x14ac:dyDescent="0.25">
      <c r="B67" s="28"/>
      <c r="C67" s="381"/>
      <c r="D67" s="382"/>
      <c r="E67" s="382"/>
      <c r="F67" s="382"/>
      <c r="G67" s="382"/>
      <c r="H67" s="383"/>
      <c r="I67" s="30"/>
      <c r="L67" s="22"/>
      <c r="W67" s="22"/>
    </row>
    <row r="68" spans="2:23" ht="15.75" customHeight="1" x14ac:dyDescent="0.25">
      <c r="B68" s="28"/>
      <c r="C68" s="381"/>
      <c r="D68" s="382"/>
      <c r="E68" s="382"/>
      <c r="F68" s="382"/>
      <c r="G68" s="382"/>
      <c r="H68" s="383"/>
      <c r="I68" s="30"/>
      <c r="L68" s="22"/>
      <c r="W68" s="22"/>
    </row>
    <row r="69" spans="2:23" ht="15.75" customHeight="1" x14ac:dyDescent="0.25">
      <c r="B69" s="28"/>
      <c r="C69" s="381"/>
      <c r="D69" s="382"/>
      <c r="E69" s="382"/>
      <c r="F69" s="382"/>
      <c r="G69" s="382"/>
      <c r="H69" s="383"/>
      <c r="I69" s="30"/>
      <c r="L69" s="22"/>
      <c r="W69" s="22"/>
    </row>
    <row r="70" spans="2:23" ht="15.75" customHeight="1" x14ac:dyDescent="0.25">
      <c r="B70" s="28"/>
      <c r="C70" s="381"/>
      <c r="D70" s="382"/>
      <c r="E70" s="382"/>
      <c r="F70" s="382"/>
      <c r="G70" s="382"/>
      <c r="H70" s="383"/>
      <c r="I70" s="30"/>
      <c r="L70" s="22"/>
      <c r="W70" s="22"/>
    </row>
    <row r="71" spans="2:23" ht="15.75" customHeight="1" x14ac:dyDescent="0.25">
      <c r="B71" s="28"/>
      <c r="C71" s="384"/>
      <c r="D71" s="385"/>
      <c r="E71" s="385"/>
      <c r="F71" s="385"/>
      <c r="G71" s="385"/>
      <c r="H71" s="386"/>
      <c r="I71" s="30"/>
      <c r="L71" s="22"/>
      <c r="W71" s="22"/>
    </row>
    <row r="72" spans="2:23" ht="15.75" customHeight="1" x14ac:dyDescent="0.25">
      <c r="B72" s="28"/>
      <c r="C72" s="377" t="s">
        <v>41</v>
      </c>
      <c r="D72" s="320"/>
      <c r="E72" s="387" t="s">
        <v>707</v>
      </c>
      <c r="F72" s="319"/>
      <c r="G72" s="319"/>
      <c r="H72" s="320"/>
      <c r="I72" s="30"/>
      <c r="L72" s="22"/>
      <c r="W72" s="22"/>
    </row>
    <row r="73" spans="2:23" ht="15.75" customHeight="1" x14ac:dyDescent="0.25">
      <c r="B73" s="28"/>
      <c r="C73" s="321"/>
      <c r="D73" s="323"/>
      <c r="E73" s="321"/>
      <c r="F73" s="322"/>
      <c r="G73" s="322"/>
      <c r="H73" s="323"/>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0"/>
  <sheetViews>
    <sheetView showGridLines="0" topLeftCell="A58" zoomScale="90" zoomScaleNormal="90" workbookViewId="0">
      <selection activeCell="E51" sqref="E51"/>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4" customWidth="1"/>
    <col min="6" max="6" width="10.125" style="244" customWidth="1"/>
    <col min="7" max="7" width="20.75" customWidth="1"/>
    <col min="8" max="8" width="31.25" customWidth="1"/>
    <col min="9" max="9" width="21.625" customWidth="1"/>
    <col min="10" max="11" width="9.5" customWidth="1"/>
    <col min="12" max="12" width="16.875" customWidth="1"/>
    <col min="13" max="14" width="9.375" customWidth="1"/>
    <col min="15" max="15" width="27.25" customWidth="1"/>
    <col min="16" max="26" width="9.375" customWidth="1"/>
  </cols>
  <sheetData>
    <row r="3" spans="1:14" x14ac:dyDescent="0.25">
      <c r="A3" s="27"/>
    </row>
    <row r="4" spans="1:14" x14ac:dyDescent="0.25">
      <c r="A4" s="39"/>
      <c r="B4" s="25"/>
      <c r="C4" s="25"/>
      <c r="D4" s="25"/>
      <c r="E4" s="248"/>
      <c r="F4" s="248"/>
      <c r="G4" s="25"/>
      <c r="H4" s="25"/>
      <c r="I4" s="25"/>
      <c r="J4" s="25"/>
      <c r="K4" s="25"/>
      <c r="L4" s="25"/>
      <c r="M4" s="25"/>
      <c r="N4" s="40"/>
    </row>
    <row r="5" spans="1:14" x14ac:dyDescent="0.25">
      <c r="A5" s="39"/>
      <c r="B5" s="29"/>
      <c r="C5" s="29"/>
      <c r="D5" s="29"/>
      <c r="E5" s="249"/>
      <c r="F5" s="249"/>
      <c r="G5" s="29"/>
      <c r="H5" s="29"/>
      <c r="I5" s="29"/>
      <c r="J5" s="29"/>
      <c r="K5" s="29"/>
      <c r="L5" s="29"/>
      <c r="M5" s="29"/>
      <c r="N5" s="40"/>
    </row>
    <row r="6" spans="1:14" x14ac:dyDescent="0.25">
      <c r="A6" s="39"/>
      <c r="B6" s="377" t="s">
        <v>43</v>
      </c>
      <c r="C6" s="319"/>
      <c r="D6" s="319"/>
      <c r="E6" s="319"/>
      <c r="F6" s="319"/>
      <c r="G6" s="319"/>
      <c r="H6" s="319"/>
      <c r="I6" s="319"/>
      <c r="J6" s="319"/>
      <c r="K6" s="319"/>
      <c r="L6" s="319"/>
      <c r="M6" s="320"/>
      <c r="N6" s="40"/>
    </row>
    <row r="7" spans="1:14" x14ac:dyDescent="0.25">
      <c r="A7" s="39"/>
      <c r="B7" s="321"/>
      <c r="C7" s="322"/>
      <c r="D7" s="322"/>
      <c r="E7" s="322"/>
      <c r="F7" s="322"/>
      <c r="G7" s="322"/>
      <c r="H7" s="322"/>
      <c r="I7" s="322"/>
      <c r="J7" s="322"/>
      <c r="K7" s="322"/>
      <c r="L7" s="322"/>
      <c r="M7" s="323"/>
      <c r="N7" s="40"/>
    </row>
    <row r="8" spans="1:14" x14ac:dyDescent="0.25">
      <c r="A8" s="39"/>
      <c r="B8" s="29"/>
      <c r="C8" s="29"/>
      <c r="D8" s="29"/>
      <c r="E8" s="249"/>
      <c r="F8" s="249"/>
      <c r="G8" s="29"/>
      <c r="H8" s="29"/>
      <c r="I8" s="29"/>
      <c r="J8" s="29"/>
      <c r="K8" s="29"/>
      <c r="L8" s="29"/>
      <c r="M8" s="29"/>
      <c r="N8" s="40"/>
    </row>
    <row r="9" spans="1:14" x14ac:dyDescent="0.25">
      <c r="A9" s="39"/>
      <c r="B9" s="29"/>
      <c r="C9" s="29"/>
      <c r="D9" s="29"/>
      <c r="E9" s="397" t="s">
        <v>3</v>
      </c>
      <c r="F9" s="352"/>
      <c r="G9" s="41">
        <f>+Proyeccion!I12</f>
        <v>700</v>
      </c>
      <c r="H9" s="29"/>
      <c r="I9" s="29"/>
      <c r="J9" s="29"/>
      <c r="K9" s="42" t="s">
        <v>41</v>
      </c>
      <c r="L9" s="363" t="s">
        <v>147</v>
      </c>
      <c r="M9" s="351"/>
      <c r="N9" s="40"/>
    </row>
    <row r="10" spans="1:14" x14ac:dyDescent="0.25">
      <c r="A10" s="39"/>
      <c r="B10" s="29"/>
      <c r="C10" s="29"/>
      <c r="D10" s="29"/>
      <c r="E10" s="249"/>
      <c r="F10" s="249"/>
      <c r="G10" s="29"/>
      <c r="H10" s="29"/>
      <c r="I10" s="29"/>
      <c r="J10" s="29"/>
      <c r="K10" s="29"/>
      <c r="L10" s="29"/>
      <c r="M10" s="29"/>
      <c r="N10" s="40"/>
    </row>
    <row r="11" spans="1:14" x14ac:dyDescent="0.25">
      <c r="A11" s="39"/>
      <c r="B11" s="397" t="s">
        <v>44</v>
      </c>
      <c r="C11" s="351"/>
      <c r="D11" s="351"/>
      <c r="E11" s="351"/>
      <c r="F11" s="351"/>
      <c r="G11" s="351"/>
      <c r="H11" s="351"/>
      <c r="I11" s="351"/>
      <c r="J11" s="351"/>
      <c r="K11" s="351"/>
      <c r="L11" s="351"/>
      <c r="M11" s="352"/>
      <c r="N11" s="40"/>
    </row>
    <row r="12" spans="1:14" x14ac:dyDescent="0.25">
      <c r="A12" s="39"/>
      <c r="B12" s="324" t="str">
        <f>+Proyeccion!U19</f>
        <v xml:space="preserve">De acuerdo a la estrategia priorizada  se atiende a grupos familiares,       </v>
      </c>
      <c r="C12" s="325"/>
      <c r="D12" s="325"/>
      <c r="E12" s="325"/>
      <c r="F12" s="325"/>
      <c r="G12" s="325"/>
      <c r="H12" s="325"/>
      <c r="I12" s="325"/>
      <c r="J12" s="325"/>
      <c r="K12" s="325"/>
      <c r="L12" s="325"/>
      <c r="M12" s="326"/>
      <c r="N12" s="40"/>
    </row>
    <row r="13" spans="1:14" x14ac:dyDescent="0.25">
      <c r="A13" s="39"/>
      <c r="B13" s="409"/>
      <c r="C13" s="410"/>
      <c r="D13" s="410"/>
      <c r="E13" s="410"/>
      <c r="F13" s="410"/>
      <c r="G13" s="410"/>
      <c r="H13" s="410"/>
      <c r="I13" s="410"/>
      <c r="J13" s="410"/>
      <c r="K13" s="410"/>
      <c r="L13" s="410"/>
      <c r="M13" s="411"/>
      <c r="N13" s="40"/>
    </row>
    <row r="14" spans="1:14" x14ac:dyDescent="0.25">
      <c r="A14" s="39"/>
      <c r="B14" s="327"/>
      <c r="C14" s="328"/>
      <c r="D14" s="328"/>
      <c r="E14" s="328"/>
      <c r="F14" s="328"/>
      <c r="G14" s="328"/>
      <c r="H14" s="328"/>
      <c r="I14" s="328"/>
      <c r="J14" s="328"/>
      <c r="K14" s="328"/>
      <c r="L14" s="328"/>
      <c r="M14" s="329"/>
      <c r="N14" s="40"/>
    </row>
    <row r="15" spans="1:14" ht="15" customHeight="1" x14ac:dyDescent="0.25">
      <c r="A15" s="39"/>
      <c r="B15" s="32"/>
      <c r="C15" s="32"/>
      <c r="D15" s="32"/>
      <c r="E15" s="250"/>
      <c r="F15" s="250"/>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8"/>
      <c r="F19" s="248"/>
      <c r="G19" s="25"/>
      <c r="H19" s="25"/>
      <c r="I19" s="25"/>
      <c r="J19" s="25"/>
      <c r="K19" s="25"/>
      <c r="L19" s="25"/>
      <c r="M19" s="26"/>
    </row>
    <row r="20" spans="1:13" x14ac:dyDescent="0.25">
      <c r="A20" s="27"/>
      <c r="B20" s="28"/>
      <c r="C20" s="29"/>
      <c r="D20" s="29"/>
      <c r="E20" s="249"/>
      <c r="F20" s="249"/>
      <c r="G20" s="29"/>
      <c r="H20" s="29"/>
      <c r="I20" s="29"/>
      <c r="J20" s="29"/>
      <c r="K20" s="29"/>
      <c r="L20" s="29"/>
      <c r="M20" s="30"/>
    </row>
    <row r="21" spans="1:13" ht="15.75" customHeight="1" x14ac:dyDescent="0.25">
      <c r="A21" s="27"/>
      <c r="B21" s="377" t="s">
        <v>45</v>
      </c>
      <c r="C21" s="319"/>
      <c r="D21" s="319"/>
      <c r="E21" s="319"/>
      <c r="F21" s="319"/>
      <c r="G21" s="319"/>
      <c r="H21" s="319"/>
      <c r="I21" s="319"/>
      <c r="J21" s="319"/>
      <c r="K21" s="319"/>
      <c r="L21" s="319"/>
      <c r="M21" s="320"/>
    </row>
    <row r="22" spans="1:13" ht="15.75" customHeight="1" x14ac:dyDescent="0.25">
      <c r="A22" s="27"/>
      <c r="B22" s="321"/>
      <c r="C22" s="322"/>
      <c r="D22" s="322"/>
      <c r="E22" s="322"/>
      <c r="F22" s="322"/>
      <c r="G22" s="322"/>
      <c r="H22" s="322"/>
      <c r="I22" s="322"/>
      <c r="J22" s="322"/>
      <c r="K22" s="322"/>
      <c r="L22" s="322"/>
      <c r="M22" s="323"/>
    </row>
    <row r="23" spans="1:13" ht="15.75" customHeight="1" x14ac:dyDescent="0.25">
      <c r="A23" s="27"/>
      <c r="B23" s="43"/>
      <c r="C23" s="34"/>
      <c r="D23" s="34"/>
      <c r="E23" s="251"/>
      <c r="F23" s="251"/>
      <c r="G23" s="34"/>
      <c r="H23" s="34"/>
      <c r="I23" s="34"/>
      <c r="J23" s="34"/>
      <c r="K23" s="34"/>
      <c r="L23" s="34"/>
      <c r="M23" s="44"/>
    </row>
    <row r="24" spans="1:13" ht="15.75" customHeight="1" x14ac:dyDescent="0.25">
      <c r="A24" s="27"/>
      <c r="B24" s="43"/>
      <c r="C24" s="34"/>
      <c r="D24" s="394" t="s">
        <v>38</v>
      </c>
      <c r="E24" s="413">
        <f>LEN(B28)</f>
        <v>305</v>
      </c>
      <c r="F24" s="251"/>
      <c r="G24" s="34"/>
      <c r="H24" s="394" t="s">
        <v>39</v>
      </c>
      <c r="I24" s="413" t="str">
        <f>IF(E24&lt;=1000,"CORRECTO","RECORTAR")</f>
        <v>CORRECTO</v>
      </c>
      <c r="J24" s="34"/>
      <c r="K24" s="34"/>
      <c r="L24" s="34"/>
      <c r="M24" s="44"/>
    </row>
    <row r="25" spans="1:13" ht="15" customHeight="1" x14ac:dyDescent="0.25">
      <c r="A25" s="27"/>
      <c r="B25" s="28"/>
      <c r="C25" s="34"/>
      <c r="D25" s="333"/>
      <c r="E25" s="426"/>
      <c r="F25" s="251"/>
      <c r="G25" s="29"/>
      <c r="H25" s="333"/>
      <c r="I25" s="329"/>
      <c r="J25" s="29"/>
      <c r="K25" s="29"/>
      <c r="L25" s="29"/>
      <c r="M25" s="30"/>
    </row>
    <row r="26" spans="1:13" ht="15.75" customHeight="1" x14ac:dyDescent="0.25">
      <c r="A26" s="27"/>
      <c r="B26" s="28"/>
      <c r="C26" s="29"/>
      <c r="D26" s="29"/>
      <c r="E26" s="249"/>
      <c r="F26" s="249"/>
      <c r="G26" s="29"/>
      <c r="H26" s="29"/>
      <c r="I26" s="29"/>
      <c r="J26" s="29"/>
      <c r="K26" s="29"/>
      <c r="L26" s="29"/>
      <c r="M26" s="30"/>
    </row>
    <row r="27" spans="1:13" ht="15.75" customHeight="1" x14ac:dyDescent="0.25">
      <c r="A27" s="27"/>
      <c r="B27" s="414" t="s">
        <v>46</v>
      </c>
      <c r="C27" s="415"/>
      <c r="D27" s="415"/>
      <c r="E27" s="415"/>
      <c r="F27" s="415"/>
      <c r="G27" s="415"/>
      <c r="H27" s="415"/>
      <c r="I27" s="415"/>
      <c r="J27" s="415"/>
      <c r="K27" s="415"/>
      <c r="L27" s="415"/>
      <c r="M27" s="374"/>
    </row>
    <row r="28" spans="1:13" ht="15.75" customHeight="1" x14ac:dyDescent="0.25">
      <c r="A28" s="27"/>
      <c r="B28" s="416" t="str">
        <f>+Proyeccion!U23</f>
        <v>Con el presente proyecto se pretende ejecutar las estrategias:  Medellin Me Cuida Convivncia (Familias Fuertes y Resilientes):  conductas protectoras en convivencia y la prevención de violencias        . Los costos de las estrategias contemplan costos directos, costos indirectos e interventoría integral.</v>
      </c>
      <c r="C28" s="417"/>
      <c r="D28" s="417"/>
      <c r="E28" s="417"/>
      <c r="F28" s="417"/>
      <c r="G28" s="417"/>
      <c r="H28" s="417"/>
      <c r="I28" s="417"/>
      <c r="J28" s="417"/>
      <c r="K28" s="417"/>
      <c r="L28" s="417"/>
      <c r="M28" s="418"/>
    </row>
    <row r="29" spans="1:13" ht="15.75" customHeight="1" x14ac:dyDescent="0.25">
      <c r="A29" s="27"/>
      <c r="B29" s="419"/>
      <c r="C29" s="420"/>
      <c r="D29" s="420"/>
      <c r="E29" s="420"/>
      <c r="F29" s="420"/>
      <c r="G29" s="420"/>
      <c r="H29" s="420"/>
      <c r="I29" s="420"/>
      <c r="J29" s="420"/>
      <c r="K29" s="420"/>
      <c r="L29" s="420"/>
      <c r="M29" s="421"/>
    </row>
    <row r="30" spans="1:13" ht="15.75" customHeight="1" x14ac:dyDescent="0.25">
      <c r="A30" s="27"/>
      <c r="B30" s="419"/>
      <c r="C30" s="420"/>
      <c r="D30" s="420"/>
      <c r="E30" s="420"/>
      <c r="F30" s="420"/>
      <c r="G30" s="420"/>
      <c r="H30" s="420"/>
      <c r="I30" s="420"/>
      <c r="J30" s="420"/>
      <c r="K30" s="420"/>
      <c r="L30" s="420"/>
      <c r="M30" s="421"/>
    </row>
    <row r="31" spans="1:13" ht="15.75" customHeight="1" x14ac:dyDescent="0.25">
      <c r="A31" s="27"/>
      <c r="B31" s="419"/>
      <c r="C31" s="420"/>
      <c r="D31" s="420"/>
      <c r="E31" s="420"/>
      <c r="F31" s="420"/>
      <c r="G31" s="420"/>
      <c r="H31" s="420"/>
      <c r="I31" s="420"/>
      <c r="J31" s="420"/>
      <c r="K31" s="420"/>
      <c r="L31" s="420"/>
      <c r="M31" s="421"/>
    </row>
    <row r="32" spans="1:13" ht="15.75" customHeight="1" x14ac:dyDescent="0.25">
      <c r="A32" s="27"/>
      <c r="B32" s="419"/>
      <c r="C32" s="420"/>
      <c r="D32" s="420"/>
      <c r="E32" s="420"/>
      <c r="F32" s="420"/>
      <c r="G32" s="420"/>
      <c r="H32" s="420"/>
      <c r="I32" s="420"/>
      <c r="J32" s="420"/>
      <c r="K32" s="420"/>
      <c r="L32" s="420"/>
      <c r="M32" s="421"/>
    </row>
    <row r="33" spans="1:13" ht="15.75" customHeight="1" x14ac:dyDescent="0.25">
      <c r="A33" s="27"/>
      <c r="B33" s="422"/>
      <c r="C33" s="423"/>
      <c r="D33" s="423"/>
      <c r="E33" s="423"/>
      <c r="F33" s="423"/>
      <c r="G33" s="423"/>
      <c r="H33" s="423"/>
      <c r="I33" s="423"/>
      <c r="J33" s="423"/>
      <c r="K33" s="423"/>
      <c r="L33" s="423"/>
      <c r="M33" s="424"/>
    </row>
    <row r="34" spans="1:13" ht="15.75" customHeight="1" x14ac:dyDescent="0.25">
      <c r="A34" s="27"/>
      <c r="B34" s="43"/>
      <c r="C34" s="34"/>
      <c r="D34" s="34"/>
      <c r="E34" s="251"/>
      <c r="F34" s="251"/>
      <c r="G34" s="34"/>
      <c r="H34" s="34"/>
      <c r="I34" s="34"/>
      <c r="J34" s="34"/>
      <c r="K34" s="34"/>
      <c r="L34" s="34"/>
      <c r="M34" s="44"/>
    </row>
    <row r="35" spans="1:13" ht="15.75" customHeight="1" x14ac:dyDescent="0.25">
      <c r="A35" s="27"/>
      <c r="B35" s="43"/>
      <c r="C35" s="35"/>
      <c r="D35" s="34"/>
      <c r="E35" s="251"/>
      <c r="F35" s="251"/>
      <c r="G35" s="35" t="s">
        <v>47</v>
      </c>
      <c r="H35" s="34"/>
      <c r="I35" s="34"/>
      <c r="J35" s="34"/>
      <c r="K35" s="34"/>
      <c r="L35" s="34"/>
      <c r="M35" s="44"/>
    </row>
    <row r="36" spans="1:13" ht="15.75" customHeight="1" x14ac:dyDescent="0.25">
      <c r="A36" s="27"/>
      <c r="B36" s="31"/>
      <c r="C36" s="32"/>
      <c r="D36" s="32"/>
      <c r="E36" s="250"/>
      <c r="F36" s="250"/>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2"/>
      <c r="F55" s="252"/>
      <c r="G55" s="46"/>
      <c r="H55" s="46"/>
      <c r="I55" s="46"/>
      <c r="J55" s="46"/>
      <c r="K55" s="46"/>
      <c r="L55" s="46"/>
      <c r="M55" s="47"/>
    </row>
    <row r="56" spans="1:18" ht="28.5" customHeight="1" x14ac:dyDescent="0.25">
      <c r="B56" s="48"/>
      <c r="C56" s="427" t="s">
        <v>48</v>
      </c>
      <c r="D56" s="319"/>
      <c r="E56" s="319"/>
      <c r="F56" s="319"/>
      <c r="G56" s="319"/>
      <c r="H56" s="319"/>
      <c r="I56" s="319"/>
      <c r="J56" s="319"/>
      <c r="K56" s="319"/>
      <c r="L56" s="320"/>
      <c r="M56" s="49"/>
    </row>
    <row r="57" spans="1:18" ht="15.75" customHeight="1" x14ac:dyDescent="0.25">
      <c r="B57" s="48"/>
      <c r="C57" s="321"/>
      <c r="D57" s="322"/>
      <c r="E57" s="322"/>
      <c r="F57" s="322"/>
      <c r="G57" s="322"/>
      <c r="H57" s="322"/>
      <c r="I57" s="322"/>
      <c r="J57" s="322"/>
      <c r="K57" s="322"/>
      <c r="L57" s="323"/>
      <c r="M57" s="49"/>
    </row>
    <row r="58" spans="1:18" ht="15.75" customHeight="1" x14ac:dyDescent="0.25">
      <c r="B58" s="48"/>
      <c r="C58" s="50"/>
      <c r="D58" s="50"/>
      <c r="E58" s="253"/>
      <c r="F58" s="253"/>
      <c r="G58" s="50"/>
      <c r="H58" s="50"/>
      <c r="I58" s="50"/>
      <c r="J58" s="50"/>
      <c r="K58" s="50"/>
      <c r="L58" s="50"/>
      <c r="M58" s="49"/>
    </row>
    <row r="59" spans="1:18" ht="15.75" customHeight="1" x14ac:dyDescent="0.25">
      <c r="B59" s="48"/>
      <c r="C59" s="50"/>
      <c r="D59" s="50"/>
      <c r="E59" s="253"/>
      <c r="F59" s="253"/>
      <c r="G59" s="428" t="s">
        <v>49</v>
      </c>
      <c r="H59" s="351"/>
      <c r="I59" s="351"/>
      <c r="J59" s="351"/>
      <c r="K59" s="351"/>
      <c r="L59" s="352"/>
      <c r="M59" s="49"/>
    </row>
    <row r="60" spans="1:18" ht="44.25" customHeight="1" x14ac:dyDescent="0.25">
      <c r="B60" s="48"/>
      <c r="C60" s="51" t="s">
        <v>50</v>
      </c>
      <c r="D60" s="52" t="s">
        <v>51</v>
      </c>
      <c r="E60" s="52" t="s">
        <v>52</v>
      </c>
      <c r="F60" s="52" t="s">
        <v>53</v>
      </c>
      <c r="G60" s="428" t="s">
        <v>54</v>
      </c>
      <c r="H60" s="352"/>
      <c r="I60" s="51" t="s">
        <v>55</v>
      </c>
      <c r="J60" s="51" t="s">
        <v>56</v>
      </c>
      <c r="K60" s="51" t="s">
        <v>57</v>
      </c>
      <c r="L60" s="51" t="s">
        <v>58</v>
      </c>
      <c r="M60" s="49"/>
    </row>
    <row r="61" spans="1:18" ht="46.5" customHeight="1" x14ac:dyDescent="0.25">
      <c r="B61" s="48"/>
      <c r="C61" s="53" t="s">
        <v>716</v>
      </c>
      <c r="D61" s="301" t="s">
        <v>529</v>
      </c>
      <c r="E61" s="297" t="s">
        <v>530</v>
      </c>
      <c r="F61" s="298" t="str">
        <f>+IF(E61="","",IF(Listas!$K$8="FALSO", "OK", "PTO INCORRECTO"))</f>
        <v>OK</v>
      </c>
      <c r="G61" s="347" t="str">
        <f>+Proyeccion!F4</f>
        <v>1.1.1_Implementar estrategias de IEC-M, autocuidado de la salud mental en Convivencia (MMC_Conv)_C50</v>
      </c>
      <c r="H61" s="349"/>
      <c r="I61" s="263" t="str">
        <f>+'1.PDL'!$H$7</f>
        <v>CORREGIMIENTO 50 - SAN SEBASTIÁN DE PALMITAS</v>
      </c>
      <c r="J61" s="271" t="str">
        <f>+Proyeccion!G4</f>
        <v>familias</v>
      </c>
      <c r="K61" s="272">
        <f>+Proyeccion!H4</f>
        <v>200</v>
      </c>
      <c r="L61" s="273">
        <f>+Proyeccion!L4</f>
        <v>678000000</v>
      </c>
      <c r="M61" s="49"/>
      <c r="O61" s="293"/>
    </row>
    <row r="62" spans="1:18" ht="32.25" hidden="1" customHeight="1" x14ac:dyDescent="0.25">
      <c r="B62" s="48"/>
      <c r="C62" s="53"/>
      <c r="D62" s="301"/>
      <c r="E62" s="297"/>
      <c r="F62" s="298" t="str">
        <f>+IF(E62="","",IF(Listas!$K$8="FALSO", "OK", "PTO INCORRECTO"))</f>
        <v/>
      </c>
      <c r="G62" s="347">
        <f>+Proyeccion!F5</f>
        <v>0</v>
      </c>
      <c r="H62" s="349"/>
      <c r="I62" s="263" t="str">
        <f>+'1.PDL'!$H$7</f>
        <v>CORREGIMIENTO 50 - SAN SEBASTIÁN DE PALMITAS</v>
      </c>
      <c r="J62" s="271">
        <f>+Proyeccion!G5</f>
        <v>0</v>
      </c>
      <c r="K62" s="272">
        <f>+Proyeccion!H5</f>
        <v>0</v>
      </c>
      <c r="L62" s="273">
        <f>+Proyeccion!L5</f>
        <v>0</v>
      </c>
      <c r="M62" s="49"/>
      <c r="O62" s="293"/>
    </row>
    <row r="63" spans="1:18" ht="33.75" hidden="1" customHeight="1" x14ac:dyDescent="0.25">
      <c r="B63" s="48"/>
      <c r="C63" s="53"/>
      <c r="D63" s="301"/>
      <c r="E63" s="297"/>
      <c r="F63" s="298" t="str">
        <f>+IF(E63="","",IF(Listas!$K$8="FALSO", "OK", "PTO INCORRECTO"))</f>
        <v/>
      </c>
      <c r="G63" s="347">
        <f>+Proyeccion!F6</f>
        <v>0</v>
      </c>
      <c r="H63" s="349"/>
      <c r="I63" s="263" t="str">
        <f>+'1.PDL'!$H$7</f>
        <v>CORREGIMIENTO 50 - SAN SEBASTIÁN DE PALMITAS</v>
      </c>
      <c r="J63" s="271">
        <f>+Proyeccion!G6</f>
        <v>0</v>
      </c>
      <c r="K63" s="272">
        <f>+Proyeccion!H6</f>
        <v>0</v>
      </c>
      <c r="L63" s="273">
        <f>+Proyeccion!L6</f>
        <v>0</v>
      </c>
      <c r="M63" s="49"/>
      <c r="O63" s="293"/>
    </row>
    <row r="64" spans="1:18" ht="32.25" hidden="1" customHeight="1" x14ac:dyDescent="0.25">
      <c r="B64" s="48"/>
      <c r="C64" s="53"/>
      <c r="D64" s="301"/>
      <c r="E64" s="298"/>
      <c r="F64" s="298" t="str">
        <f>+IF(E64="","",IF(Listas!$K$8="FALSO", "OK", "PTO INCORRECTO"))</f>
        <v/>
      </c>
      <c r="G64" s="347">
        <f>+Proyeccion!F7</f>
        <v>0</v>
      </c>
      <c r="H64" s="349"/>
      <c r="I64" s="263" t="str">
        <f>+'1.PDL'!$H$7</f>
        <v>CORREGIMIENTO 50 - SAN SEBASTIÁN DE PALMITAS</v>
      </c>
      <c r="J64" s="271">
        <f>+Proyeccion!G7</f>
        <v>0</v>
      </c>
      <c r="K64" s="272">
        <f>+Proyeccion!H7</f>
        <v>0</v>
      </c>
      <c r="L64" s="273">
        <f>+Proyeccion!L7</f>
        <v>0</v>
      </c>
      <c r="M64" s="49"/>
      <c r="O64" s="293"/>
    </row>
    <row r="65" spans="2:15" ht="32.25" hidden="1" customHeight="1" x14ac:dyDescent="0.25">
      <c r="B65" s="48"/>
      <c r="C65" s="54"/>
      <c r="D65" s="301"/>
      <c r="E65" s="299"/>
      <c r="F65" s="298" t="str">
        <f>+IF(E65="","",IF(Listas!$K$8="FALSO", "OK", "PTO INCORRECTO"))</f>
        <v/>
      </c>
      <c r="G65" s="347">
        <f>+Proyeccion!F8</f>
        <v>0</v>
      </c>
      <c r="H65" s="349"/>
      <c r="I65" s="263" t="str">
        <f>+'1.PDL'!$H$7</f>
        <v>CORREGIMIENTO 50 - SAN SEBASTIÁN DE PALMITAS</v>
      </c>
      <c r="J65" s="271">
        <f>+Proyeccion!G8</f>
        <v>0</v>
      </c>
      <c r="K65" s="272">
        <f>+Proyeccion!H8</f>
        <v>0</v>
      </c>
      <c r="L65" s="273">
        <f>+Proyeccion!L8</f>
        <v>0</v>
      </c>
      <c r="M65" s="49"/>
      <c r="O65" s="293"/>
    </row>
    <row r="66" spans="2:15" ht="39.75" hidden="1" customHeight="1" x14ac:dyDescent="0.25">
      <c r="B66" s="48"/>
      <c r="C66" s="54"/>
      <c r="D66" s="301"/>
      <c r="E66" s="299"/>
      <c r="F66" s="298" t="str">
        <f>+IF(E66="","",IF(Listas!$K$8="FALSO", "OK", "PTO INCORRECTO"))</f>
        <v/>
      </c>
      <c r="G66" s="347">
        <f>+Proyeccion!F9</f>
        <v>0</v>
      </c>
      <c r="H66" s="349"/>
      <c r="I66" s="263" t="str">
        <f>+'1.PDL'!$H$7</f>
        <v>CORREGIMIENTO 50 - SAN SEBASTIÁN DE PALMITAS</v>
      </c>
      <c r="J66" s="271">
        <f>+Proyeccion!G9</f>
        <v>0</v>
      </c>
      <c r="K66" s="272">
        <f>+Proyeccion!H9</f>
        <v>0</v>
      </c>
      <c r="L66" s="273">
        <f>+Proyeccion!L9</f>
        <v>0</v>
      </c>
      <c r="M66" s="49"/>
      <c r="O66" s="293"/>
    </row>
    <row r="67" spans="2:15" s="285" customFormat="1" ht="32.25" hidden="1" customHeight="1" x14ac:dyDescent="0.25">
      <c r="B67" s="294"/>
      <c r="C67" s="54"/>
      <c r="D67" s="302"/>
      <c r="E67" s="300"/>
      <c r="F67" s="298" t="str">
        <f>+IF(E67="","",IF(Listas!$K$8="FALSO", "OK", "PTO INCORRECTO"))</f>
        <v/>
      </c>
      <c r="G67" s="347">
        <f>+Proyeccion!F10</f>
        <v>0</v>
      </c>
      <c r="H67" s="349"/>
      <c r="I67" s="263" t="str">
        <f>+'1.PDL'!$H$7</f>
        <v>CORREGIMIENTO 50 - SAN SEBASTIÁN DE PALMITAS</v>
      </c>
      <c r="J67" s="271">
        <f>+Proyeccion!G10</f>
        <v>0</v>
      </c>
      <c r="K67" s="272">
        <f>+Proyeccion!H10</f>
        <v>0</v>
      </c>
      <c r="L67" s="273">
        <f>+Proyeccion!L10</f>
        <v>0</v>
      </c>
      <c r="M67" s="295"/>
      <c r="O67" s="293"/>
    </row>
    <row r="68" spans="2:15" s="285" customFormat="1" ht="37.5" hidden="1" customHeight="1" x14ac:dyDescent="0.25">
      <c r="B68" s="294"/>
      <c r="C68" s="54"/>
      <c r="D68" s="302"/>
      <c r="E68" s="300"/>
      <c r="F68" s="298" t="str">
        <f>+IF(E68="","",IF(Listas!$K$8="FALSO", "OK", "PTO INCORRECTO"))</f>
        <v/>
      </c>
      <c r="G68" s="347">
        <f>+Proyeccion!F11</f>
        <v>0</v>
      </c>
      <c r="H68" s="349"/>
      <c r="I68" s="263" t="str">
        <f>+'1.PDL'!$H$7</f>
        <v>CORREGIMIENTO 50 - SAN SEBASTIÁN DE PALMITAS</v>
      </c>
      <c r="J68" s="271">
        <f>+Proyeccion!G11</f>
        <v>0</v>
      </c>
      <c r="K68" s="272">
        <f>+Proyeccion!H11</f>
        <v>0</v>
      </c>
      <c r="L68" s="273">
        <f>+Proyeccion!L11</f>
        <v>0</v>
      </c>
      <c r="M68" s="295"/>
      <c r="O68" s="293"/>
    </row>
    <row r="69" spans="2:15" ht="32.25" customHeight="1" x14ac:dyDescent="0.25">
      <c r="B69" s="48"/>
      <c r="C69" s="54"/>
      <c r="D69" s="247"/>
      <c r="E69" s="255"/>
      <c r="F69" s="254" t="str">
        <f>+IF(E69="","",IF(Listas!$K$8="FALSO", "OK", "PTO INCORRECTO"))</f>
        <v/>
      </c>
      <c r="G69" s="425"/>
      <c r="H69" s="352"/>
      <c r="I69" s="263"/>
      <c r="J69" s="271"/>
      <c r="K69" s="272"/>
      <c r="L69" s="273">
        <f>+Proyeccion!L13</f>
        <v>0</v>
      </c>
      <c r="M69" s="49"/>
      <c r="O69" s="293"/>
    </row>
    <row r="70" spans="2:15" ht="27.75" customHeight="1" x14ac:dyDescent="0.35">
      <c r="B70" s="48"/>
      <c r="C70" s="412" t="s">
        <v>59</v>
      </c>
      <c r="D70" s="351"/>
      <c r="E70" s="351"/>
      <c r="F70" s="351"/>
      <c r="G70" s="351"/>
      <c r="H70" s="351"/>
      <c r="I70" s="351"/>
      <c r="J70" s="351"/>
      <c r="K70" s="352"/>
      <c r="L70" s="270">
        <f>+SUM(L61:L69)</f>
        <v>678000000</v>
      </c>
      <c r="M70" s="49"/>
      <c r="O70" s="293"/>
    </row>
    <row r="71" spans="2:15" ht="15.75" customHeight="1" x14ac:dyDescent="0.25">
      <c r="B71" s="55"/>
      <c r="C71" s="56"/>
      <c r="D71" s="56"/>
      <c r="E71" s="256"/>
      <c r="F71" s="256"/>
      <c r="G71" s="56"/>
      <c r="H71" s="56"/>
      <c r="I71" s="56"/>
      <c r="J71" s="56"/>
      <c r="K71" s="56"/>
      <c r="L71" s="56"/>
      <c r="M71" s="57"/>
    </row>
    <row r="72" spans="2:15" ht="15.75" customHeight="1" x14ac:dyDescent="0.2"/>
    <row r="73" spans="2:15" ht="15.75" customHeight="1" x14ac:dyDescent="0.2"/>
    <row r="74" spans="2:15" ht="15.75" customHeight="1" x14ac:dyDescent="0.2"/>
    <row r="75" spans="2:15" ht="15.75" customHeight="1" x14ac:dyDescent="0.2"/>
    <row r="76" spans="2:15" ht="15.75" customHeight="1" x14ac:dyDescent="0.2"/>
    <row r="77" spans="2:15" ht="15.75" customHeight="1" x14ac:dyDescent="0.2"/>
    <row r="78" spans="2:15" ht="15.75" customHeight="1" x14ac:dyDescent="0.2"/>
    <row r="79" spans="2:15" ht="15.75" customHeight="1" x14ac:dyDescent="0.2"/>
    <row r="80" spans="2: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5">
    <mergeCell ref="G67:H67"/>
    <mergeCell ref="G68:H68"/>
    <mergeCell ref="C70:K70"/>
    <mergeCell ref="B21:M22"/>
    <mergeCell ref="D24:D25"/>
    <mergeCell ref="I24:I25"/>
    <mergeCell ref="B27:M27"/>
    <mergeCell ref="B28:M33"/>
    <mergeCell ref="G65:H65"/>
    <mergeCell ref="G66:H66"/>
    <mergeCell ref="G69:H69"/>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0" t="s">
        <v>3</v>
      </c>
    </row>
    <row r="9" spans="2:8" x14ac:dyDescent="0.2">
      <c r="B9" s="430" t="s">
        <v>262</v>
      </c>
      <c r="C9" s="430"/>
      <c r="D9" s="429" t="s">
        <v>712</v>
      </c>
      <c r="E9" s="429"/>
      <c r="F9" s="429"/>
      <c r="G9" s="429"/>
      <c r="H9" s="429">
        <v>3</v>
      </c>
    </row>
    <row r="10" spans="2:8" x14ac:dyDescent="0.2">
      <c r="B10" s="430"/>
      <c r="C10" s="430"/>
      <c r="D10" s="429"/>
      <c r="E10" s="429"/>
      <c r="F10" s="429"/>
      <c r="G10" s="429"/>
      <c r="H10" s="429"/>
    </row>
    <row r="11" spans="2:8" x14ac:dyDescent="0.2">
      <c r="B11" s="430"/>
      <c r="C11" s="430"/>
      <c r="D11" s="429"/>
      <c r="E11" s="429"/>
      <c r="F11" s="429"/>
      <c r="G11" s="429"/>
      <c r="H11" s="429"/>
    </row>
    <row r="12" spans="2:8" x14ac:dyDescent="0.2">
      <c r="B12" s="91"/>
      <c r="C12" s="91"/>
      <c r="D12" s="85"/>
      <c r="E12" s="85"/>
      <c r="F12" s="85"/>
      <c r="G12" s="85"/>
      <c r="H12" s="90" t="s">
        <v>3</v>
      </c>
    </row>
    <row r="13" spans="2:8" ht="27" customHeight="1" x14ac:dyDescent="0.2">
      <c r="B13" s="430" t="s">
        <v>263</v>
      </c>
      <c r="C13" s="430"/>
      <c r="D13" s="431" t="s">
        <v>713</v>
      </c>
      <c r="E13" s="431"/>
      <c r="F13" s="431"/>
      <c r="G13" s="431"/>
      <c r="H13" s="429" t="s">
        <v>714</v>
      </c>
    </row>
    <row r="14" spans="2:8" ht="27" customHeight="1" x14ac:dyDescent="0.2">
      <c r="B14" s="430"/>
      <c r="C14" s="430"/>
      <c r="D14" s="431"/>
      <c r="E14" s="431"/>
      <c r="F14" s="431"/>
      <c r="G14" s="431"/>
      <c r="H14" s="429"/>
    </row>
    <row r="15" spans="2:8" ht="27" customHeight="1" x14ac:dyDescent="0.2">
      <c r="B15" s="430"/>
      <c r="C15" s="430"/>
      <c r="D15" s="431"/>
      <c r="E15" s="431"/>
      <c r="F15" s="431"/>
      <c r="G15" s="431"/>
      <c r="H15" s="429"/>
    </row>
    <row r="36" spans="2:7" x14ac:dyDescent="0.2">
      <c r="B36" s="88"/>
      <c r="C36" s="88"/>
      <c r="D36" s="88"/>
      <c r="E36" s="88"/>
      <c r="F36" s="88"/>
      <c r="G36" s="85"/>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3"/>
  <sheetViews>
    <sheetView tabSelected="1" topLeftCell="A28" zoomScale="90" zoomScaleNormal="90" workbookViewId="0">
      <selection activeCell="K30" sqref="K30:L30"/>
    </sheetView>
  </sheetViews>
  <sheetFormatPr baseColWidth="10" defaultColWidth="12.625" defaultRowHeight="14.25" x14ac:dyDescent="0.2"/>
  <cols>
    <col min="1" max="2" width="9.375" style="74" customWidth="1"/>
    <col min="3" max="3" width="20.375" style="74" customWidth="1"/>
    <col min="4" max="4" width="13.625" style="74" customWidth="1"/>
    <col min="5" max="7" width="10.375" style="74" customWidth="1"/>
    <col min="8" max="8" width="9.375" style="74" customWidth="1"/>
    <col min="9" max="9" width="10.125" style="74" customWidth="1"/>
    <col min="10" max="10" width="15.25" style="244" customWidth="1"/>
    <col min="11" max="11" width="11.875" style="74" customWidth="1"/>
    <col min="12" max="12" width="2.75" style="74" customWidth="1"/>
    <col min="13" max="14" width="13.875" style="74" customWidth="1"/>
    <col min="15" max="15" width="13.375" style="74" customWidth="1"/>
    <col min="16" max="16" width="20.875" style="74" customWidth="1"/>
    <col min="17" max="26" width="9.375" style="74" customWidth="1"/>
    <col min="27" max="16384" width="12.625" style="74"/>
  </cols>
  <sheetData>
    <row r="2" spans="2:16" s="87" customFormat="1" x14ac:dyDescent="0.2">
      <c r="B2" s="470"/>
      <c r="C2" s="471"/>
      <c r="D2" s="471"/>
      <c r="E2" s="471"/>
      <c r="F2" s="471"/>
      <c r="G2" s="471"/>
      <c r="H2" s="471"/>
      <c r="I2" s="471"/>
      <c r="J2" s="471"/>
      <c r="K2" s="471"/>
    </row>
    <row r="3" spans="2:16" s="87" customFormat="1" ht="21" customHeight="1" x14ac:dyDescent="0.2">
      <c r="B3" s="472" t="s">
        <v>266</v>
      </c>
      <c r="C3" s="472"/>
      <c r="D3" s="473" t="s">
        <v>265</v>
      </c>
      <c r="E3" s="474"/>
      <c r="F3" s="474"/>
      <c r="G3" s="474"/>
      <c r="H3" s="474"/>
      <c r="I3" s="474"/>
      <c r="J3" s="475"/>
      <c r="K3" s="475"/>
    </row>
    <row r="4" spans="2:16" s="87" customFormat="1" ht="24.75" customHeight="1" x14ac:dyDescent="0.2">
      <c r="B4" s="476" t="s">
        <v>264</v>
      </c>
      <c r="C4" s="476"/>
      <c r="D4" s="473"/>
      <c r="E4" s="474"/>
      <c r="F4" s="474"/>
      <c r="G4" s="474"/>
      <c r="H4" s="474"/>
      <c r="I4" s="474"/>
      <c r="J4" s="475"/>
      <c r="K4" s="475"/>
    </row>
    <row r="5" spans="2:16" s="87" customFormat="1" x14ac:dyDescent="0.2">
      <c r="B5" s="470"/>
      <c r="C5" s="471"/>
      <c r="D5" s="471"/>
      <c r="E5" s="471"/>
      <c r="F5" s="471"/>
      <c r="G5" s="471"/>
      <c r="H5" s="471"/>
      <c r="I5" s="471"/>
      <c r="J5" s="471"/>
      <c r="K5" s="471"/>
    </row>
    <row r="6" spans="2:16" s="87" customFormat="1" x14ac:dyDescent="0.2">
      <c r="J6" s="244"/>
    </row>
    <row r="8" spans="2:16" x14ac:dyDescent="0.2">
      <c r="B8" s="457" t="s">
        <v>249</v>
      </c>
      <c r="C8" s="458"/>
      <c r="D8" s="458"/>
      <c r="E8" s="440"/>
      <c r="F8" s="460" t="str">
        <f>+'1.PDL'!H7</f>
        <v>CORREGIMIENTO 50 - SAN SEBASTIÁN DE PALMITAS</v>
      </c>
      <c r="G8" s="444"/>
      <c r="H8" s="444"/>
      <c r="I8" s="444"/>
      <c r="J8" s="444"/>
      <c r="K8" s="445"/>
    </row>
    <row r="9" spans="2:16" x14ac:dyDescent="0.2">
      <c r="B9" s="441"/>
      <c r="C9" s="459"/>
      <c r="D9" s="459"/>
      <c r="E9" s="442"/>
      <c r="F9" s="446"/>
      <c r="G9" s="447"/>
      <c r="H9" s="447"/>
      <c r="I9" s="447"/>
      <c r="J9" s="447"/>
      <c r="K9" s="448"/>
    </row>
    <row r="11" spans="2:16" x14ac:dyDescent="0.2">
      <c r="B11" s="461" t="s">
        <v>3</v>
      </c>
      <c r="C11" s="463" t="s">
        <v>4</v>
      </c>
      <c r="D11" s="458"/>
      <c r="E11" s="458"/>
      <c r="F11" s="458"/>
      <c r="G11" s="458"/>
      <c r="H11" s="458"/>
      <c r="I11" s="440"/>
      <c r="J11" s="464" t="s">
        <v>61</v>
      </c>
      <c r="K11" s="464" t="s">
        <v>62</v>
      </c>
      <c r="L11" s="75"/>
      <c r="M11" s="75"/>
      <c r="N11" s="75"/>
      <c r="O11" s="75"/>
      <c r="P11" s="75"/>
    </row>
    <row r="12" spans="2:16" x14ac:dyDescent="0.2">
      <c r="B12" s="462"/>
      <c r="C12" s="441"/>
      <c r="D12" s="459"/>
      <c r="E12" s="459"/>
      <c r="F12" s="459"/>
      <c r="G12" s="459"/>
      <c r="H12" s="459"/>
      <c r="I12" s="442"/>
      <c r="J12" s="465"/>
      <c r="K12" s="462"/>
      <c r="L12" s="75"/>
      <c r="M12" s="75"/>
      <c r="N12" s="75"/>
      <c r="O12" s="75"/>
      <c r="P12" s="75"/>
    </row>
    <row r="13" spans="2:16" x14ac:dyDescent="0.2">
      <c r="B13" s="76">
        <f>+'1.PDL'!E14</f>
        <v>1</v>
      </c>
      <c r="C13" s="432" t="str">
        <f>+'1.PDL'!F14</f>
        <v>Salud Mental para todos y todas</v>
      </c>
      <c r="D13" s="435"/>
      <c r="E13" s="435"/>
      <c r="F13" s="435"/>
      <c r="G13" s="435"/>
      <c r="H13" s="435"/>
      <c r="I13" s="436"/>
      <c r="J13" s="264">
        <f>+'1.PDL'!K14</f>
        <v>29</v>
      </c>
      <c r="K13" s="264" t="str">
        <f>+'1.PDL'!L14</f>
        <v>50.1.3.3.2</v>
      </c>
      <c r="L13" s="75"/>
      <c r="M13" s="75"/>
      <c r="N13" s="75"/>
      <c r="O13" s="75"/>
      <c r="P13" s="75"/>
    </row>
    <row r="14" spans="2:16" x14ac:dyDescent="0.2">
      <c r="B14" s="76">
        <f>+'1.PDL'!E15</f>
        <v>2</v>
      </c>
      <c r="C14" s="432">
        <f>+'1.PDL'!F15</f>
        <v>0</v>
      </c>
      <c r="D14" s="435"/>
      <c r="E14" s="435"/>
      <c r="F14" s="435"/>
      <c r="G14" s="435"/>
      <c r="H14" s="435"/>
      <c r="I14" s="436"/>
      <c r="J14" s="264">
        <f>+'1.PDL'!K15</f>
        <v>0</v>
      </c>
      <c r="K14" s="264">
        <f>+'1.PDL'!L15</f>
        <v>0</v>
      </c>
      <c r="L14" s="75"/>
      <c r="M14" s="75"/>
      <c r="N14" s="75"/>
      <c r="O14" s="75"/>
      <c r="P14" s="75"/>
    </row>
    <row r="15" spans="2:16" x14ac:dyDescent="0.2">
      <c r="B15" s="76">
        <f>+'1.PDL'!E16</f>
        <v>0</v>
      </c>
      <c r="C15" s="437">
        <f>+'1.PDL'!F16</f>
        <v>0</v>
      </c>
      <c r="D15" s="438"/>
      <c r="E15" s="438"/>
      <c r="F15" s="438"/>
      <c r="G15" s="438"/>
      <c r="H15" s="438"/>
      <c r="I15" s="433"/>
      <c r="J15" s="264"/>
      <c r="K15" s="77"/>
      <c r="L15" s="75"/>
      <c r="M15" s="75"/>
      <c r="N15" s="75"/>
      <c r="O15" s="75"/>
      <c r="P15" s="75"/>
    </row>
    <row r="16" spans="2:16" x14ac:dyDescent="0.2">
      <c r="B16" s="76"/>
      <c r="C16" s="437"/>
      <c r="D16" s="438"/>
      <c r="E16" s="438"/>
      <c r="F16" s="438"/>
      <c r="G16" s="438"/>
      <c r="H16" s="438"/>
      <c r="I16" s="433"/>
      <c r="J16" s="264"/>
      <c r="K16" s="77"/>
      <c r="L16" s="75"/>
      <c r="M16" s="75"/>
      <c r="N16" s="75"/>
      <c r="O16" s="75"/>
      <c r="P16" s="75"/>
    </row>
    <row r="17" spans="2:16" x14ac:dyDescent="0.2">
      <c r="B17" s="76"/>
      <c r="C17" s="437"/>
      <c r="D17" s="438"/>
      <c r="E17" s="438"/>
      <c r="F17" s="438"/>
      <c r="G17" s="438"/>
      <c r="H17" s="438"/>
      <c r="I17" s="433"/>
      <c r="J17" s="264"/>
      <c r="K17" s="77"/>
      <c r="L17" s="75"/>
      <c r="M17" s="75"/>
      <c r="N17" s="75"/>
      <c r="O17" s="75"/>
      <c r="P17" s="75"/>
    </row>
    <row r="18" spans="2:16" x14ac:dyDescent="0.2">
      <c r="B18" s="76"/>
      <c r="C18" s="437"/>
      <c r="D18" s="438"/>
      <c r="E18" s="438"/>
      <c r="F18" s="438"/>
      <c r="G18" s="438"/>
      <c r="H18" s="438"/>
      <c r="I18" s="433"/>
      <c r="J18" s="264"/>
      <c r="K18" s="77"/>
      <c r="L18" s="75"/>
      <c r="M18" s="75"/>
      <c r="N18" s="75"/>
      <c r="O18" s="75"/>
      <c r="P18" s="75"/>
    </row>
    <row r="19" spans="2:16" ht="15" customHeight="1" x14ac:dyDescent="0.2">
      <c r="B19" s="75"/>
      <c r="C19" s="75"/>
      <c r="D19" s="75"/>
      <c r="E19" s="75"/>
      <c r="F19" s="75"/>
      <c r="G19" s="75"/>
      <c r="H19" s="75"/>
      <c r="I19" s="75"/>
      <c r="J19" s="265"/>
      <c r="K19" s="75"/>
      <c r="L19" s="75"/>
      <c r="M19" s="75"/>
      <c r="N19" s="75"/>
      <c r="O19" s="75"/>
      <c r="P19" s="75"/>
    </row>
    <row r="20" spans="2:16" x14ac:dyDescent="0.2">
      <c r="B20" s="439" t="s">
        <v>8</v>
      </c>
      <c r="C20" s="440"/>
      <c r="D20" s="443" t="s">
        <v>147</v>
      </c>
      <c r="E20" s="444"/>
      <c r="F20" s="444"/>
      <c r="G20" s="444"/>
      <c r="H20" s="444"/>
      <c r="I20" s="445"/>
      <c r="J20" s="265"/>
      <c r="K20" s="75"/>
      <c r="L20" s="75"/>
      <c r="M20" s="75"/>
      <c r="N20" s="75"/>
      <c r="O20" s="75"/>
      <c r="P20" s="75"/>
    </row>
    <row r="21" spans="2:16" x14ac:dyDescent="0.2">
      <c r="B21" s="441"/>
      <c r="C21" s="442"/>
      <c r="D21" s="446"/>
      <c r="E21" s="447"/>
      <c r="F21" s="447"/>
      <c r="G21" s="447"/>
      <c r="H21" s="447"/>
      <c r="I21" s="448"/>
      <c r="J21" s="265"/>
      <c r="K21" s="75"/>
      <c r="L21" s="75"/>
      <c r="M21" s="75"/>
      <c r="N21" s="75"/>
      <c r="O21" s="75"/>
      <c r="P21" s="75"/>
    </row>
    <row r="22" spans="2:16" ht="15" customHeight="1" x14ac:dyDescent="0.2">
      <c r="B22" s="75"/>
      <c r="C22" s="75"/>
      <c r="D22" s="75"/>
      <c r="E22" s="75"/>
      <c r="F22" s="75"/>
      <c r="G22" s="75"/>
      <c r="H22" s="75"/>
      <c r="I22" s="75"/>
      <c r="J22" s="265"/>
      <c r="K22" s="75"/>
      <c r="L22" s="75"/>
      <c r="M22" s="75"/>
      <c r="N22" s="75"/>
      <c r="O22" s="75"/>
      <c r="P22" s="75"/>
    </row>
    <row r="23" spans="2:16" ht="15" customHeight="1" x14ac:dyDescent="0.2">
      <c r="B23" s="75"/>
      <c r="C23" s="75"/>
      <c r="D23" s="75"/>
      <c r="E23" s="75"/>
      <c r="F23" s="75"/>
      <c r="G23" s="75"/>
      <c r="H23" s="75"/>
      <c r="I23" s="75"/>
      <c r="J23" s="240" t="s">
        <v>262</v>
      </c>
      <c r="K23" s="86" t="s">
        <v>263</v>
      </c>
      <c r="L23" s="75"/>
      <c r="M23" s="75"/>
      <c r="N23" s="75"/>
      <c r="O23" s="75"/>
      <c r="P23" s="75"/>
    </row>
    <row r="24" spans="2:16" x14ac:dyDescent="0.2">
      <c r="B24" s="439" t="s">
        <v>12</v>
      </c>
      <c r="C24" s="440"/>
      <c r="D24" s="449" t="str">
        <f>+'2.NOMBRE'!H13</f>
        <v>PREVENCIÓN DE LA ENFERMEDAD Y  PROMOCIÓN DE LA SALUD EN LA CORREGIMIENTO 50 SAN SEBASTIAN DE PALMITAS</v>
      </c>
      <c r="E24" s="450"/>
      <c r="F24" s="450"/>
      <c r="G24" s="450"/>
      <c r="H24" s="450"/>
      <c r="I24" s="450"/>
      <c r="J24" s="434">
        <f>'5.SELECCIÓN ODS'!H9</f>
        <v>3</v>
      </c>
      <c r="K24" s="434" t="str">
        <f>'5.SELECCIÓN ODS'!H13</f>
        <v>3.4</v>
      </c>
      <c r="L24" s="75"/>
      <c r="M24" s="75"/>
      <c r="N24" s="75"/>
      <c r="O24" s="75"/>
      <c r="P24" s="75"/>
    </row>
    <row r="25" spans="2:16" x14ac:dyDescent="0.2">
      <c r="B25" s="441"/>
      <c r="C25" s="442"/>
      <c r="D25" s="451"/>
      <c r="E25" s="452"/>
      <c r="F25" s="452"/>
      <c r="G25" s="452"/>
      <c r="H25" s="452"/>
      <c r="I25" s="452"/>
      <c r="J25" s="434"/>
      <c r="K25" s="434"/>
      <c r="L25" s="75"/>
      <c r="M25" s="75"/>
      <c r="N25" s="75"/>
      <c r="O25" s="75"/>
      <c r="P25" s="75"/>
    </row>
    <row r="26" spans="2:16" ht="12" customHeight="1" x14ac:dyDescent="0.2">
      <c r="B26" s="75"/>
      <c r="C26" s="75"/>
      <c r="D26" s="75"/>
      <c r="E26" s="75"/>
      <c r="F26" s="75"/>
      <c r="G26" s="75"/>
      <c r="H26" s="75"/>
      <c r="I26" s="75"/>
      <c r="J26" s="265"/>
      <c r="K26" s="75"/>
      <c r="L26" s="75"/>
      <c r="M26" s="75"/>
      <c r="N26" s="75"/>
      <c r="O26" s="75"/>
      <c r="P26" s="75"/>
    </row>
    <row r="27" spans="2:16" ht="15" customHeight="1" x14ac:dyDescent="0.2">
      <c r="B27" s="75"/>
      <c r="C27" s="75"/>
      <c r="D27" s="75"/>
      <c r="E27" s="75"/>
      <c r="F27" s="75"/>
      <c r="G27" s="75"/>
      <c r="H27" s="75"/>
      <c r="I27" s="75"/>
      <c r="J27" s="265"/>
      <c r="K27" s="75"/>
      <c r="L27" s="75"/>
      <c r="M27" s="75"/>
      <c r="N27" s="75"/>
      <c r="O27" s="75"/>
      <c r="P27" s="75"/>
    </row>
    <row r="28" spans="2:16" ht="15" customHeight="1" x14ac:dyDescent="0.2">
      <c r="B28" s="75"/>
      <c r="C28" s="75"/>
      <c r="D28" s="75"/>
      <c r="E28" s="75"/>
      <c r="F28" s="75"/>
      <c r="G28" s="75"/>
      <c r="H28" s="75"/>
      <c r="I28" s="75"/>
      <c r="J28" s="265"/>
      <c r="K28" s="75"/>
      <c r="L28" s="75"/>
      <c r="M28" s="75"/>
      <c r="N28" s="75"/>
      <c r="O28" s="75"/>
      <c r="P28" s="75"/>
    </row>
    <row r="29" spans="2:16" ht="42.75" customHeight="1" x14ac:dyDescent="0.2">
      <c r="B29" s="453" t="s">
        <v>250</v>
      </c>
      <c r="C29" s="433"/>
      <c r="D29" s="78" t="s">
        <v>251</v>
      </c>
      <c r="E29" s="453" t="s">
        <v>252</v>
      </c>
      <c r="F29" s="438"/>
      <c r="G29" s="433"/>
      <c r="H29" s="78" t="s">
        <v>253</v>
      </c>
      <c r="I29" s="78" t="s">
        <v>57</v>
      </c>
      <c r="J29" s="78" t="s">
        <v>58</v>
      </c>
      <c r="K29" s="454" t="s">
        <v>254</v>
      </c>
      <c r="L29" s="433"/>
      <c r="M29" s="79" t="s">
        <v>255</v>
      </c>
      <c r="N29" s="79" t="s">
        <v>256</v>
      </c>
      <c r="O29" s="79" t="s">
        <v>257</v>
      </c>
      <c r="P29" s="80" t="s">
        <v>258</v>
      </c>
    </row>
    <row r="30" spans="2:16" ht="50.25" customHeight="1" x14ac:dyDescent="0.2">
      <c r="B30" s="432" t="str">
        <f>+Proyeccion!B4</f>
        <v>Medellin me cuida convivencia (los 7 componentes)</v>
      </c>
      <c r="C30" s="433"/>
      <c r="D30" s="317" t="str">
        <f>+Proyeccion!D4</f>
        <v>P1: 200 familias - 13 VOTOS
P2: 500 familias - 0
Abstenciones: 1</v>
      </c>
      <c r="E30" s="437" t="str">
        <f>+'4.BENEFICIARIOS Y ACCIONES'!G61</f>
        <v>1.1.1_Implementar estrategias de IEC-M, autocuidado de la salud mental en Convivencia (MMC_Conv)_C50</v>
      </c>
      <c r="F30" s="438"/>
      <c r="G30" s="433"/>
      <c r="H30" s="81" t="str">
        <f>+'4.BENEFICIARIOS Y ACCIONES'!J61</f>
        <v>familias</v>
      </c>
      <c r="I30" s="246">
        <f>+'4.BENEFICIARIOS Y ACCIONES'!K61</f>
        <v>200</v>
      </c>
      <c r="J30" s="266">
        <f>+'4.BENEFICIARIOS Y ACCIONES'!L61</f>
        <v>678000000</v>
      </c>
      <c r="K30" s="455">
        <f>+Proyeccion!N4</f>
        <v>200</v>
      </c>
      <c r="L30" s="456"/>
      <c r="M30" s="82"/>
      <c r="N30" s="83"/>
      <c r="O30" s="304">
        <f>+Proyeccion!O4</f>
        <v>678000000</v>
      </c>
      <c r="P30" s="284"/>
    </row>
    <row r="31" spans="2:16" x14ac:dyDescent="0.2">
      <c r="B31" s="432">
        <f>+'4.BENEFICIARIOS Y ACCIONES'!G62</f>
        <v>0</v>
      </c>
      <c r="C31" s="433"/>
      <c r="D31" s="245"/>
      <c r="E31" s="437">
        <f>+'4.BENEFICIARIOS Y ACCIONES'!G62</f>
        <v>0</v>
      </c>
      <c r="F31" s="438"/>
      <c r="G31" s="433"/>
      <c r="H31" s="81">
        <f>+'4.BENEFICIARIOS Y ACCIONES'!J62</f>
        <v>0</v>
      </c>
      <c r="I31" s="246">
        <f>+'4.BENEFICIARIOS Y ACCIONES'!K62</f>
        <v>0</v>
      </c>
      <c r="J31" s="286">
        <f>+'4.BENEFICIARIOS Y ACCIONES'!L62</f>
        <v>0</v>
      </c>
      <c r="K31" s="455">
        <f>+Proyeccion!N5</f>
        <v>0</v>
      </c>
      <c r="L31" s="456"/>
      <c r="M31" s="82"/>
      <c r="N31" s="83"/>
      <c r="O31" s="304">
        <f>+Proyeccion!O5</f>
        <v>0</v>
      </c>
      <c r="P31" s="284">
        <f>+Proyeccion!M5</f>
        <v>0</v>
      </c>
    </row>
    <row r="32" spans="2:16" x14ac:dyDescent="0.2">
      <c r="B32" s="432">
        <f>+'4.BENEFICIARIOS Y ACCIONES'!G63</f>
        <v>0</v>
      </c>
      <c r="C32" s="433"/>
      <c r="D32" s="245">
        <f>+Proyeccion!C6</f>
        <v>0</v>
      </c>
      <c r="E32" s="437">
        <f>+'4.BENEFICIARIOS Y ACCIONES'!G63</f>
        <v>0</v>
      </c>
      <c r="F32" s="438"/>
      <c r="G32" s="433"/>
      <c r="H32" s="81">
        <f>+'4.BENEFICIARIOS Y ACCIONES'!J63</f>
        <v>0</v>
      </c>
      <c r="I32" s="246">
        <f>+'4.BENEFICIARIOS Y ACCIONES'!K63</f>
        <v>0</v>
      </c>
      <c r="J32" s="286">
        <f>+'4.BENEFICIARIOS Y ACCIONES'!L63</f>
        <v>0</v>
      </c>
      <c r="K32" s="455">
        <f>+Proyeccion!N6</f>
        <v>0</v>
      </c>
      <c r="L32" s="456"/>
      <c r="M32" s="82"/>
      <c r="N32" s="83"/>
      <c r="O32" s="304">
        <f>+Proyeccion!O6</f>
        <v>0</v>
      </c>
      <c r="P32" s="84">
        <f>+Proyeccion!M6</f>
        <v>0</v>
      </c>
    </row>
    <row r="33" spans="2:16" s="238" customFormat="1" x14ac:dyDescent="0.2">
      <c r="B33" s="432">
        <f>+'4.BENEFICIARIOS Y ACCIONES'!G64</f>
        <v>0</v>
      </c>
      <c r="C33" s="433"/>
      <c r="D33" s="245">
        <f>+Proyeccion!C7</f>
        <v>0</v>
      </c>
      <c r="E33" s="437">
        <f>+'4.BENEFICIARIOS Y ACCIONES'!G64</f>
        <v>0</v>
      </c>
      <c r="F33" s="438"/>
      <c r="G33" s="433"/>
      <c r="H33" s="81">
        <f>+'4.BENEFICIARIOS Y ACCIONES'!J64</f>
        <v>0</v>
      </c>
      <c r="I33" s="246">
        <f>+'4.BENEFICIARIOS Y ACCIONES'!K64</f>
        <v>0</v>
      </c>
      <c r="J33" s="286">
        <f>+'4.BENEFICIARIOS Y ACCIONES'!L64</f>
        <v>0</v>
      </c>
      <c r="K33" s="455">
        <f>+Proyeccion!N7</f>
        <v>0</v>
      </c>
      <c r="L33" s="456"/>
      <c r="M33" s="82"/>
      <c r="N33" s="83"/>
      <c r="O33" s="304">
        <f>+Proyeccion!O7</f>
        <v>0</v>
      </c>
      <c r="P33" s="84"/>
    </row>
    <row r="34" spans="2:16" s="238" customFormat="1" x14ac:dyDescent="0.2">
      <c r="B34" s="432">
        <f>+'4.BENEFICIARIOS Y ACCIONES'!G65</f>
        <v>0</v>
      </c>
      <c r="C34" s="433"/>
      <c r="D34" s="245">
        <f>+Proyeccion!C8</f>
        <v>0</v>
      </c>
      <c r="E34" s="437">
        <f>+'4.BENEFICIARIOS Y ACCIONES'!G65</f>
        <v>0</v>
      </c>
      <c r="F34" s="438"/>
      <c r="G34" s="433"/>
      <c r="H34" s="81">
        <f>+'4.BENEFICIARIOS Y ACCIONES'!J65</f>
        <v>0</v>
      </c>
      <c r="I34" s="246">
        <f>+'4.BENEFICIARIOS Y ACCIONES'!K65</f>
        <v>0</v>
      </c>
      <c r="J34" s="286">
        <f>+'4.BENEFICIARIOS Y ACCIONES'!L65</f>
        <v>0</v>
      </c>
      <c r="K34" s="455">
        <f>+Proyeccion!N8</f>
        <v>0</v>
      </c>
      <c r="L34" s="456"/>
      <c r="M34" s="82"/>
      <c r="N34" s="83"/>
      <c r="O34" s="304">
        <f>+Proyeccion!O8</f>
        <v>0</v>
      </c>
      <c r="P34" s="84"/>
    </row>
    <row r="35" spans="2:16" s="238" customFormat="1" x14ac:dyDescent="0.2">
      <c r="B35" s="432">
        <f>+Proyeccion!B9</f>
        <v>0</v>
      </c>
      <c r="C35" s="433"/>
      <c r="D35" s="245">
        <f>+Proyeccion!C9</f>
        <v>0</v>
      </c>
      <c r="E35" s="437">
        <f>+'4.BENEFICIARIOS Y ACCIONES'!G66</f>
        <v>0</v>
      </c>
      <c r="F35" s="438"/>
      <c r="G35" s="433"/>
      <c r="H35" s="81">
        <f>+'4.BENEFICIARIOS Y ACCIONES'!J66</f>
        <v>0</v>
      </c>
      <c r="I35" s="246">
        <f>+'4.BENEFICIARIOS Y ACCIONES'!K66</f>
        <v>0</v>
      </c>
      <c r="J35" s="286">
        <f>+'4.BENEFICIARIOS Y ACCIONES'!L66</f>
        <v>0</v>
      </c>
      <c r="K35" s="455">
        <f>+Proyeccion!N9</f>
        <v>0</v>
      </c>
      <c r="L35" s="456"/>
      <c r="M35" s="82"/>
      <c r="N35" s="83"/>
      <c r="O35" s="304">
        <f>+Proyeccion!O9</f>
        <v>0</v>
      </c>
      <c r="P35" s="84"/>
    </row>
    <row r="36" spans="2:16" s="285" customFormat="1" x14ac:dyDescent="0.2">
      <c r="B36" s="432">
        <f>+Proyeccion!B10</f>
        <v>0</v>
      </c>
      <c r="C36" s="433"/>
      <c r="D36" s="245">
        <f>+Proyeccion!C10</f>
        <v>0</v>
      </c>
      <c r="E36" s="437">
        <f>+'4.BENEFICIARIOS Y ACCIONES'!G67</f>
        <v>0</v>
      </c>
      <c r="F36" s="438"/>
      <c r="G36" s="433"/>
      <c r="H36" s="81">
        <f>+'4.BENEFICIARIOS Y ACCIONES'!J67</f>
        <v>0</v>
      </c>
      <c r="I36" s="246">
        <f>+'4.BENEFICIARIOS Y ACCIONES'!K67</f>
        <v>0</v>
      </c>
      <c r="J36" s="286">
        <f>+'4.BENEFICIARIOS Y ACCIONES'!L67</f>
        <v>0</v>
      </c>
      <c r="K36" s="455">
        <f>+Proyeccion!N10</f>
        <v>0</v>
      </c>
      <c r="L36" s="456"/>
      <c r="M36" s="82"/>
      <c r="N36" s="83"/>
      <c r="O36" s="304">
        <f>+Proyeccion!O10</f>
        <v>0</v>
      </c>
      <c r="P36" s="84"/>
    </row>
    <row r="37" spans="2:16" x14ac:dyDescent="0.2">
      <c r="B37" s="432">
        <f>+Proyeccion!B11</f>
        <v>0</v>
      </c>
      <c r="C37" s="433"/>
      <c r="D37" s="245">
        <f>+Proyeccion!C11</f>
        <v>0</v>
      </c>
      <c r="E37" s="437">
        <f>+'4.BENEFICIARIOS Y ACCIONES'!G68</f>
        <v>0</v>
      </c>
      <c r="F37" s="438"/>
      <c r="G37" s="433"/>
      <c r="H37" s="81">
        <f>+'4.BENEFICIARIOS Y ACCIONES'!J68</f>
        <v>0</v>
      </c>
      <c r="I37" s="246">
        <f>+'4.BENEFICIARIOS Y ACCIONES'!K68</f>
        <v>0</v>
      </c>
      <c r="J37" s="286">
        <f>+'4.BENEFICIARIOS Y ACCIONES'!L68</f>
        <v>0</v>
      </c>
      <c r="K37" s="455">
        <f>+Proyeccion!N11</f>
        <v>0</v>
      </c>
      <c r="L37" s="456"/>
      <c r="M37" s="82"/>
      <c r="N37" s="83"/>
      <c r="O37" s="304">
        <f>+Proyeccion!O11</f>
        <v>0</v>
      </c>
      <c r="P37" s="284"/>
    </row>
    <row r="38" spans="2:16" ht="15.75" customHeight="1" x14ac:dyDescent="0.2">
      <c r="B38" s="75"/>
      <c r="C38" s="75"/>
      <c r="D38" s="75"/>
      <c r="E38" s="75"/>
      <c r="F38" s="75"/>
      <c r="G38" s="75"/>
      <c r="H38" s="75"/>
      <c r="I38" s="75"/>
      <c r="J38" s="265"/>
      <c r="K38" s="75"/>
      <c r="L38" s="75"/>
      <c r="M38" s="75"/>
      <c r="N38" s="75"/>
      <c r="O38" s="75"/>
      <c r="P38" s="75"/>
    </row>
    <row r="39" spans="2:16" ht="29.25" customHeight="1" x14ac:dyDescent="0.25">
      <c r="B39" s="75"/>
      <c r="C39" s="453" t="s">
        <v>259</v>
      </c>
      <c r="D39" s="433"/>
      <c r="E39" s="466">
        <f>SUM(J30:J37)</f>
        <v>678000000</v>
      </c>
      <c r="F39" s="467"/>
      <c r="G39" s="467"/>
      <c r="H39" s="468"/>
      <c r="I39" s="75"/>
      <c r="J39" s="265"/>
      <c r="K39" s="469" t="s">
        <v>260</v>
      </c>
      <c r="L39" s="433"/>
      <c r="M39" s="466">
        <f>SUM(O30:O37)</f>
        <v>678000000</v>
      </c>
      <c r="N39" s="467"/>
      <c r="O39" s="468"/>
      <c r="P39" s="75"/>
    </row>
    <row r="40" spans="2:16" ht="15.75" customHeight="1" x14ac:dyDescent="0.2">
      <c r="B40" s="75"/>
      <c r="C40" s="75"/>
      <c r="D40" s="75"/>
      <c r="E40" s="75"/>
      <c r="F40" s="75"/>
      <c r="G40" s="75"/>
      <c r="H40" s="75"/>
      <c r="I40" s="75"/>
      <c r="J40" s="265"/>
      <c r="K40" s="75"/>
      <c r="L40" s="75"/>
      <c r="M40" s="75"/>
      <c r="N40" s="75"/>
      <c r="O40" s="75"/>
      <c r="P40" s="75"/>
    </row>
    <row r="41" spans="2:16" ht="15.75" customHeight="1" x14ac:dyDescent="0.2">
      <c r="B41" s="75"/>
      <c r="C41" s="75"/>
      <c r="D41" s="75"/>
      <c r="E41" s="75"/>
      <c r="F41" s="75"/>
      <c r="G41" s="75"/>
      <c r="H41" s="75"/>
      <c r="I41" s="75"/>
      <c r="J41" s="265"/>
      <c r="K41" s="75"/>
      <c r="L41" s="75"/>
      <c r="M41" s="75"/>
      <c r="N41" s="75"/>
      <c r="O41" s="75"/>
      <c r="P41" s="75"/>
    </row>
    <row r="42" spans="2:16" ht="15.75" customHeight="1" x14ac:dyDescent="0.2">
      <c r="B42" s="75"/>
      <c r="C42" s="75"/>
      <c r="D42" s="75"/>
      <c r="E42" s="75"/>
      <c r="F42" s="75"/>
      <c r="G42" s="75"/>
      <c r="H42" s="75"/>
      <c r="I42" s="75"/>
      <c r="J42" s="265"/>
      <c r="K42" s="75"/>
      <c r="L42" s="75"/>
      <c r="M42" s="75"/>
      <c r="N42" s="75"/>
      <c r="O42" s="75"/>
      <c r="P42" s="75"/>
    </row>
    <row r="43" spans="2:16" ht="15.75" customHeight="1" x14ac:dyDescent="0.2">
      <c r="B43" s="75"/>
      <c r="C43" s="75"/>
      <c r="D43" s="75"/>
      <c r="E43" s="75"/>
      <c r="F43" s="75"/>
      <c r="G43" s="75"/>
      <c r="H43" s="75"/>
      <c r="I43" s="75"/>
      <c r="J43" s="265"/>
      <c r="K43" s="75"/>
      <c r="L43" s="75"/>
      <c r="M43" s="75"/>
      <c r="N43" s="75"/>
      <c r="O43" s="75"/>
      <c r="P43" s="75"/>
    </row>
    <row r="44" spans="2:16" ht="15.75" customHeight="1" x14ac:dyDescent="0.2">
      <c r="B44" s="75"/>
      <c r="C44" s="75"/>
      <c r="D44" s="75"/>
      <c r="E44" s="75"/>
      <c r="F44" s="75"/>
      <c r="G44" s="75"/>
      <c r="H44" s="75"/>
      <c r="I44" s="75"/>
      <c r="J44" s="265"/>
      <c r="K44" s="75"/>
      <c r="L44" s="75"/>
      <c r="M44" s="75"/>
      <c r="N44" s="75"/>
      <c r="O44" s="75"/>
      <c r="P44" s="75"/>
    </row>
    <row r="45" spans="2:16" ht="15.75" customHeight="1" x14ac:dyDescent="0.2">
      <c r="B45" s="75"/>
      <c r="C45" s="75"/>
      <c r="D45" s="75"/>
      <c r="E45" s="75"/>
      <c r="F45" s="75"/>
      <c r="G45" s="75"/>
      <c r="H45" s="75"/>
      <c r="I45" s="75"/>
      <c r="J45" s="265"/>
      <c r="K45" s="75"/>
      <c r="L45" s="75"/>
      <c r="M45" s="75"/>
      <c r="N45" s="75"/>
      <c r="O45" s="75"/>
      <c r="P45" s="75"/>
    </row>
    <row r="46" spans="2:16" ht="15.75" customHeight="1" x14ac:dyDescent="0.2">
      <c r="B46" s="75"/>
      <c r="C46" s="75"/>
      <c r="D46" s="75"/>
      <c r="E46" s="75"/>
      <c r="F46" s="75"/>
      <c r="G46" s="75"/>
      <c r="H46" s="75"/>
      <c r="I46" s="75"/>
      <c r="J46" s="265"/>
      <c r="K46" s="75"/>
      <c r="L46" s="75"/>
      <c r="M46" s="75"/>
      <c r="N46" s="75"/>
      <c r="O46" s="75"/>
      <c r="P46" s="75"/>
    </row>
    <row r="47" spans="2:16" ht="15.75" customHeight="1" x14ac:dyDescent="0.2">
      <c r="B47" s="75"/>
      <c r="C47" s="75"/>
      <c r="D47" s="75"/>
      <c r="E47" s="75"/>
      <c r="F47" s="75"/>
      <c r="G47" s="75"/>
      <c r="H47" s="75"/>
      <c r="I47" s="75"/>
      <c r="J47" s="265"/>
      <c r="K47" s="75"/>
      <c r="L47" s="75"/>
      <c r="M47" s="75"/>
      <c r="N47" s="75"/>
      <c r="O47" s="75"/>
      <c r="P47" s="75"/>
    </row>
    <row r="48" spans="2:16" ht="15.75" customHeight="1" x14ac:dyDescent="0.2">
      <c r="B48" s="75"/>
      <c r="C48" s="75"/>
      <c r="D48" s="75"/>
      <c r="E48" s="75"/>
      <c r="F48" s="75"/>
      <c r="G48" s="75"/>
      <c r="H48" s="75"/>
      <c r="I48" s="75"/>
      <c r="J48" s="265"/>
      <c r="K48" s="75"/>
      <c r="L48" s="75"/>
      <c r="M48" s="75"/>
      <c r="N48" s="75"/>
      <c r="O48" s="75"/>
      <c r="P48" s="75"/>
    </row>
    <row r="49" spans="2:16" ht="15.75" customHeight="1" x14ac:dyDescent="0.2">
      <c r="B49" s="75"/>
      <c r="C49" s="75"/>
      <c r="D49" s="75"/>
      <c r="E49" s="75"/>
      <c r="F49" s="75"/>
      <c r="G49" s="75"/>
      <c r="H49" s="75"/>
      <c r="I49" s="75"/>
      <c r="J49" s="265"/>
      <c r="K49" s="75"/>
      <c r="L49" s="75"/>
      <c r="M49" s="75"/>
      <c r="N49" s="75"/>
      <c r="O49" s="75"/>
      <c r="P49" s="75"/>
    </row>
    <row r="50" spans="2:16" ht="15.75" customHeight="1" x14ac:dyDescent="0.2">
      <c r="B50" s="75"/>
      <c r="C50" s="75"/>
      <c r="D50" s="75"/>
      <c r="E50" s="75"/>
      <c r="F50" s="75"/>
      <c r="G50" s="75"/>
      <c r="H50" s="75"/>
      <c r="I50" s="75"/>
      <c r="J50" s="265"/>
      <c r="K50" s="75"/>
      <c r="L50" s="75"/>
      <c r="M50" s="75"/>
      <c r="N50" s="75"/>
      <c r="O50" s="75"/>
      <c r="P50" s="75"/>
    </row>
    <row r="51" spans="2:16" ht="15.75" customHeight="1" x14ac:dyDescent="0.2">
      <c r="B51" s="75"/>
      <c r="C51" s="75"/>
      <c r="D51" s="75"/>
      <c r="E51" s="75"/>
      <c r="F51" s="75"/>
      <c r="G51" s="75"/>
      <c r="H51" s="75"/>
      <c r="I51" s="75"/>
      <c r="J51" s="265"/>
      <c r="K51" s="75"/>
      <c r="L51" s="75"/>
      <c r="M51" s="75"/>
      <c r="N51" s="75"/>
      <c r="O51" s="75"/>
      <c r="P51" s="75"/>
    </row>
    <row r="52" spans="2:16" ht="15.75" customHeight="1" x14ac:dyDescent="0.2">
      <c r="B52" s="75"/>
      <c r="C52" s="75"/>
      <c r="D52" s="75"/>
      <c r="E52" s="75"/>
      <c r="F52" s="75"/>
      <c r="G52" s="75"/>
      <c r="H52" s="75"/>
      <c r="I52" s="75"/>
      <c r="J52" s="265"/>
      <c r="K52" s="75"/>
      <c r="L52" s="75"/>
      <c r="M52" s="75"/>
      <c r="N52" s="75"/>
      <c r="O52" s="75"/>
      <c r="P52" s="75"/>
    </row>
    <row r="53" spans="2:16" ht="15.75" customHeight="1" x14ac:dyDescent="0.2">
      <c r="B53" s="75"/>
      <c r="C53" s="75"/>
      <c r="D53" s="75"/>
      <c r="E53" s="75"/>
      <c r="F53" s="75"/>
      <c r="G53" s="75"/>
      <c r="H53" s="75"/>
      <c r="I53" s="75"/>
      <c r="J53" s="265"/>
      <c r="K53" s="75"/>
      <c r="L53" s="75"/>
      <c r="M53" s="75"/>
      <c r="N53" s="75"/>
      <c r="O53" s="75"/>
      <c r="P53" s="75"/>
    </row>
    <row r="54" spans="2:16" ht="15.75" customHeight="1" x14ac:dyDescent="0.2">
      <c r="B54" s="75"/>
      <c r="C54" s="75"/>
      <c r="D54" s="75"/>
      <c r="E54" s="75"/>
      <c r="F54" s="75"/>
      <c r="G54" s="75"/>
      <c r="H54" s="75"/>
      <c r="I54" s="75"/>
      <c r="J54" s="265"/>
      <c r="K54" s="75"/>
      <c r="L54" s="75"/>
      <c r="M54" s="75"/>
      <c r="N54" s="75"/>
      <c r="O54" s="75"/>
      <c r="P54" s="75"/>
    </row>
    <row r="55" spans="2:16" ht="15.75" customHeight="1" x14ac:dyDescent="0.2">
      <c r="B55" s="75"/>
      <c r="C55" s="75"/>
      <c r="D55" s="75"/>
      <c r="E55" s="75"/>
      <c r="F55" s="75"/>
      <c r="G55" s="75"/>
      <c r="H55" s="75"/>
      <c r="I55" s="75"/>
      <c r="J55" s="265"/>
      <c r="K55" s="75"/>
      <c r="L55" s="75"/>
      <c r="M55" s="75"/>
      <c r="N55" s="75"/>
      <c r="O55" s="75"/>
      <c r="P55" s="75"/>
    </row>
    <row r="56" spans="2:16" ht="15.75" customHeight="1" x14ac:dyDescent="0.2">
      <c r="B56" s="75"/>
      <c r="C56" s="75"/>
      <c r="D56" s="75"/>
      <c r="E56" s="75"/>
      <c r="F56" s="75"/>
      <c r="G56" s="75"/>
      <c r="H56" s="75"/>
      <c r="I56" s="75"/>
      <c r="J56" s="265"/>
      <c r="K56" s="75"/>
      <c r="L56" s="75"/>
      <c r="M56" s="75"/>
      <c r="N56" s="75"/>
      <c r="O56" s="75"/>
      <c r="P56" s="75"/>
    </row>
    <row r="57" spans="2:16" ht="15.75" customHeight="1" x14ac:dyDescent="0.2">
      <c r="B57" s="75"/>
      <c r="C57" s="75"/>
      <c r="D57" s="75"/>
      <c r="E57" s="75"/>
      <c r="F57" s="75"/>
      <c r="G57" s="75"/>
      <c r="H57" s="75"/>
      <c r="I57" s="75"/>
      <c r="J57" s="265"/>
      <c r="K57" s="75"/>
      <c r="L57" s="75"/>
      <c r="M57" s="75"/>
      <c r="N57" s="75"/>
      <c r="O57" s="75"/>
      <c r="P57" s="75"/>
    </row>
    <row r="58" spans="2:16" ht="15.75" customHeight="1" x14ac:dyDescent="0.2">
      <c r="B58" s="75"/>
      <c r="C58" s="75"/>
      <c r="D58" s="75"/>
      <c r="E58" s="75"/>
      <c r="F58" s="75"/>
      <c r="G58" s="75"/>
      <c r="H58" s="75"/>
      <c r="I58" s="75"/>
      <c r="J58" s="265"/>
      <c r="K58" s="75"/>
      <c r="L58" s="75"/>
      <c r="M58" s="75"/>
      <c r="N58" s="75"/>
      <c r="O58" s="75"/>
      <c r="P58" s="75"/>
    </row>
    <row r="59" spans="2:16" ht="15.75" customHeight="1" x14ac:dyDescent="0.2">
      <c r="B59" s="75"/>
      <c r="C59" s="75"/>
      <c r="D59" s="75"/>
      <c r="E59" s="75"/>
      <c r="F59" s="75"/>
      <c r="G59" s="75"/>
      <c r="H59" s="75"/>
      <c r="I59" s="75"/>
      <c r="J59" s="265"/>
      <c r="K59" s="75"/>
      <c r="L59" s="75"/>
      <c r="M59" s="75"/>
      <c r="N59" s="75"/>
      <c r="O59" s="75"/>
      <c r="P59" s="75"/>
    </row>
    <row r="60" spans="2:16" ht="15.75" customHeight="1" x14ac:dyDescent="0.2">
      <c r="B60" s="75"/>
      <c r="C60" s="75"/>
      <c r="D60" s="75"/>
      <c r="E60" s="75"/>
      <c r="F60" s="75"/>
      <c r="G60" s="75"/>
      <c r="H60" s="75"/>
      <c r="I60" s="75"/>
      <c r="J60" s="265"/>
      <c r="K60" s="75"/>
      <c r="L60" s="75"/>
      <c r="M60" s="75"/>
      <c r="N60" s="75"/>
      <c r="O60" s="75"/>
      <c r="P60" s="75"/>
    </row>
    <row r="61" spans="2:16" ht="15.75" customHeight="1" x14ac:dyDescent="0.2">
      <c r="B61" s="75"/>
      <c r="C61" s="75"/>
      <c r="D61" s="75"/>
      <c r="E61" s="75"/>
      <c r="F61" s="75"/>
      <c r="G61" s="75"/>
      <c r="H61" s="75"/>
      <c r="I61" s="75"/>
      <c r="J61" s="265"/>
      <c r="K61" s="75"/>
      <c r="L61" s="75"/>
      <c r="M61" s="75"/>
      <c r="N61" s="75"/>
      <c r="O61" s="75"/>
      <c r="P61" s="75"/>
    </row>
    <row r="62" spans="2:16" ht="15.75" customHeight="1" x14ac:dyDescent="0.2">
      <c r="B62" s="75"/>
      <c r="C62" s="75"/>
      <c r="D62" s="75"/>
      <c r="E62" s="75"/>
      <c r="F62" s="75"/>
      <c r="G62" s="75"/>
      <c r="H62" s="75"/>
      <c r="I62" s="75"/>
      <c r="J62" s="265"/>
      <c r="K62" s="75"/>
      <c r="L62" s="75"/>
      <c r="M62" s="75"/>
      <c r="N62" s="75"/>
      <c r="O62" s="75"/>
      <c r="P62" s="75"/>
    </row>
    <row r="63" spans="2:16" ht="15.75" customHeight="1" x14ac:dyDescent="0.2">
      <c r="B63" s="75"/>
      <c r="C63" s="75"/>
      <c r="D63" s="75"/>
      <c r="E63" s="75"/>
      <c r="F63" s="75"/>
      <c r="G63" s="75"/>
      <c r="H63" s="75"/>
      <c r="I63" s="75"/>
      <c r="J63" s="265"/>
      <c r="K63" s="75"/>
      <c r="L63" s="75"/>
      <c r="M63" s="75"/>
      <c r="N63" s="75"/>
      <c r="O63" s="75"/>
      <c r="P63" s="75"/>
    </row>
    <row r="64" spans="2:16" ht="15.75" customHeight="1" x14ac:dyDescent="0.2">
      <c r="B64" s="75"/>
      <c r="C64" s="75"/>
      <c r="D64" s="75"/>
      <c r="E64" s="75"/>
      <c r="F64" s="75"/>
      <c r="G64" s="75"/>
      <c r="H64" s="75"/>
      <c r="I64" s="75"/>
      <c r="J64" s="265"/>
      <c r="K64" s="75"/>
      <c r="L64" s="75"/>
      <c r="M64" s="75"/>
      <c r="N64" s="75"/>
      <c r="O64" s="75"/>
      <c r="P64" s="75"/>
    </row>
    <row r="65" spans="2:16" ht="15.75" customHeight="1" x14ac:dyDescent="0.2">
      <c r="B65" s="75"/>
      <c r="C65" s="75"/>
      <c r="D65" s="75"/>
      <c r="E65" s="75"/>
      <c r="F65" s="75"/>
      <c r="G65" s="75"/>
      <c r="H65" s="75"/>
      <c r="I65" s="75"/>
      <c r="J65" s="265"/>
      <c r="K65" s="75"/>
      <c r="L65" s="75"/>
      <c r="M65" s="75"/>
      <c r="N65" s="75"/>
      <c r="O65" s="75"/>
      <c r="P65" s="75"/>
    </row>
    <row r="66" spans="2:16" ht="15.75" customHeight="1" x14ac:dyDescent="0.2">
      <c r="B66" s="75"/>
      <c r="C66" s="75"/>
      <c r="D66" s="75"/>
      <c r="E66" s="75"/>
      <c r="F66" s="75"/>
      <c r="G66" s="75"/>
      <c r="H66" s="75"/>
      <c r="I66" s="75"/>
      <c r="J66" s="265"/>
      <c r="K66" s="75"/>
      <c r="L66" s="75"/>
      <c r="M66" s="75"/>
      <c r="N66" s="75"/>
      <c r="O66" s="75"/>
      <c r="P66" s="75"/>
    </row>
    <row r="67" spans="2:16" ht="15.75" customHeight="1" x14ac:dyDescent="0.2">
      <c r="B67" s="75"/>
      <c r="C67" s="75"/>
      <c r="D67" s="75"/>
      <c r="E67" s="75"/>
      <c r="F67" s="75"/>
      <c r="G67" s="75"/>
      <c r="H67" s="75"/>
      <c r="I67" s="75"/>
      <c r="J67" s="265"/>
      <c r="K67" s="75"/>
      <c r="L67" s="75"/>
      <c r="M67" s="75"/>
      <c r="N67" s="75"/>
      <c r="O67" s="75"/>
      <c r="P67" s="75"/>
    </row>
    <row r="68" spans="2:16" ht="15.75" customHeight="1" x14ac:dyDescent="0.2">
      <c r="B68" s="75"/>
      <c r="C68" s="75"/>
      <c r="D68" s="75"/>
      <c r="E68" s="75"/>
      <c r="F68" s="75"/>
      <c r="G68" s="75"/>
      <c r="H68" s="75"/>
      <c r="I68" s="75"/>
      <c r="J68" s="265"/>
      <c r="K68" s="75"/>
      <c r="L68" s="75"/>
      <c r="M68" s="75"/>
      <c r="N68" s="75"/>
      <c r="O68" s="75"/>
      <c r="P68" s="75"/>
    </row>
    <row r="69" spans="2:16" ht="15.75" customHeight="1" x14ac:dyDescent="0.2">
      <c r="B69" s="75"/>
      <c r="C69" s="75"/>
      <c r="D69" s="75"/>
      <c r="E69" s="75"/>
      <c r="F69" s="75"/>
      <c r="G69" s="75"/>
      <c r="H69" s="75"/>
      <c r="I69" s="75"/>
      <c r="J69" s="265"/>
      <c r="K69" s="75"/>
      <c r="L69" s="75"/>
      <c r="M69" s="75"/>
      <c r="N69" s="75"/>
      <c r="O69" s="75"/>
      <c r="P69" s="75"/>
    </row>
    <row r="70" spans="2:16" ht="15.75" customHeight="1" x14ac:dyDescent="0.2"/>
    <row r="71" spans="2:16" ht="15.75" customHeight="1" x14ac:dyDescent="0.2"/>
    <row r="72" spans="2:16" ht="15.75" customHeight="1" x14ac:dyDescent="0.2"/>
    <row r="73" spans="2:16" ht="15.75" customHeight="1" x14ac:dyDescent="0.2"/>
  </sheetData>
  <mergeCells count="55">
    <mergeCell ref="B36:C36"/>
    <mergeCell ref="E36:G36"/>
    <mergeCell ref="K33:L33"/>
    <mergeCell ref="K34:L34"/>
    <mergeCell ref="K35:L35"/>
    <mergeCell ref="K36:L36"/>
    <mergeCell ref="E34:G34"/>
    <mergeCell ref="E35:G35"/>
    <mergeCell ref="B5:K5"/>
    <mergeCell ref="B2:K2"/>
    <mergeCell ref="B3:C3"/>
    <mergeCell ref="D3:I4"/>
    <mergeCell ref="J3:K4"/>
    <mergeCell ref="B4:C4"/>
    <mergeCell ref="C39:D39"/>
    <mergeCell ref="E39:H39"/>
    <mergeCell ref="K39:L39"/>
    <mergeCell ref="M39:O39"/>
    <mergeCell ref="E31:G31"/>
    <mergeCell ref="K31:L31"/>
    <mergeCell ref="B32:C32"/>
    <mergeCell ref="E32:G32"/>
    <mergeCell ref="K32:L32"/>
    <mergeCell ref="E37:G37"/>
    <mergeCell ref="K37:L37"/>
    <mergeCell ref="B37:C37"/>
    <mergeCell ref="B33:C33"/>
    <mergeCell ref="B34:C34"/>
    <mergeCell ref="B35:C35"/>
    <mergeCell ref="E33:G33"/>
    <mergeCell ref="B30:C30"/>
    <mergeCell ref="E30:G30"/>
    <mergeCell ref="K30:L30"/>
    <mergeCell ref="B8:E9"/>
    <mergeCell ref="F8:K9"/>
    <mergeCell ref="B11:B12"/>
    <mergeCell ref="C11:I12"/>
    <mergeCell ref="J11:J12"/>
    <mergeCell ref="K11:K12"/>
    <mergeCell ref="B31:C31"/>
    <mergeCell ref="J24:J25"/>
    <mergeCell ref="K24:K25"/>
    <mergeCell ref="C13:I13"/>
    <mergeCell ref="C14:I14"/>
    <mergeCell ref="C15:I15"/>
    <mergeCell ref="C16:I16"/>
    <mergeCell ref="C17:I17"/>
    <mergeCell ref="C18:I18"/>
    <mergeCell ref="B20:C21"/>
    <mergeCell ref="D20:I21"/>
    <mergeCell ref="B24:C25"/>
    <mergeCell ref="D24:I25"/>
    <mergeCell ref="B29:C29"/>
    <mergeCell ref="E29:G29"/>
    <mergeCell ref="K29:L29"/>
  </mergeCells>
  <dataValidations count="1">
    <dataValidation type="whole" allowBlank="1" showInputMessage="1" showErrorMessage="1" sqref="J30:J37 O30:O37"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61" zoomScaleNormal="100" workbookViewId="0">
      <selection activeCell="B66" sqref="B66:J71"/>
    </sheetView>
  </sheetViews>
  <sheetFormatPr baseColWidth="10" defaultColWidth="12.625" defaultRowHeight="15" customHeight="1" x14ac:dyDescent="0.2"/>
  <cols>
    <col min="1" max="1" width="9.375" customWidth="1"/>
    <col min="2" max="8" width="8.25" customWidth="1"/>
    <col min="9" max="10" width="9.125" customWidth="1"/>
    <col min="11" max="25" width="9.375" customWidth="1"/>
  </cols>
  <sheetData>
    <row r="2" spans="2:10" s="87" customFormat="1" ht="15" customHeight="1" x14ac:dyDescent="0.2">
      <c r="B2" s="470"/>
      <c r="C2" s="471"/>
      <c r="D2" s="471"/>
      <c r="E2" s="471"/>
      <c r="F2" s="471"/>
      <c r="G2" s="471"/>
      <c r="H2" s="471"/>
      <c r="I2" s="471"/>
      <c r="J2" s="471"/>
    </row>
    <row r="3" spans="2:10" s="87" customFormat="1" ht="15" customHeight="1" x14ac:dyDescent="0.2">
      <c r="B3" s="472" t="s">
        <v>266</v>
      </c>
      <c r="C3" s="472"/>
      <c r="D3" s="475" t="s">
        <v>265</v>
      </c>
      <c r="E3" s="475"/>
      <c r="F3" s="475"/>
      <c r="G3" s="475"/>
      <c r="H3" s="475"/>
      <c r="I3" s="475"/>
      <c r="J3" s="516"/>
    </row>
    <row r="4" spans="2:10" s="87" customFormat="1" ht="15" customHeight="1" x14ac:dyDescent="0.2">
      <c r="B4" s="476" t="s">
        <v>264</v>
      </c>
      <c r="C4" s="476"/>
      <c r="D4" s="475"/>
      <c r="E4" s="475"/>
      <c r="F4" s="475"/>
      <c r="G4" s="475"/>
      <c r="H4" s="475"/>
      <c r="I4" s="475"/>
      <c r="J4" s="517"/>
    </row>
    <row r="5" spans="2:10" s="87" customFormat="1" ht="15" customHeight="1" x14ac:dyDescent="0.2">
      <c r="B5" s="470"/>
      <c r="C5" s="471"/>
      <c r="D5" s="471"/>
      <c r="E5" s="471"/>
      <c r="F5" s="471"/>
      <c r="G5" s="471"/>
      <c r="H5" s="471"/>
      <c r="I5" s="471"/>
      <c r="J5" s="471"/>
    </row>
    <row r="6" spans="2:10" s="87" customFormat="1" ht="15" customHeight="1" x14ac:dyDescent="0.2"/>
    <row r="7" spans="2:10" s="87" customFormat="1" ht="15" customHeight="1" x14ac:dyDescent="0.2"/>
    <row r="8" spans="2:10" ht="14.25" x14ac:dyDescent="0.2">
      <c r="B8" s="486" t="s">
        <v>715</v>
      </c>
      <c r="C8" s="319"/>
      <c r="D8" s="319"/>
      <c r="E8" s="319"/>
      <c r="F8" s="319"/>
      <c r="G8" s="319"/>
      <c r="H8" s="319"/>
      <c r="I8" s="319"/>
      <c r="J8" s="320"/>
    </row>
    <row r="9" spans="2:10" ht="14.25" x14ac:dyDescent="0.2">
      <c r="B9" s="389"/>
      <c r="C9" s="390"/>
      <c r="D9" s="390"/>
      <c r="E9" s="390"/>
      <c r="F9" s="390"/>
      <c r="G9" s="390"/>
      <c r="H9" s="390"/>
      <c r="I9" s="390"/>
      <c r="J9" s="391"/>
    </row>
    <row r="10" spans="2:10" ht="37.5" customHeight="1" x14ac:dyDescent="0.2">
      <c r="B10" s="321"/>
      <c r="C10" s="322"/>
      <c r="D10" s="322"/>
      <c r="E10" s="322"/>
      <c r="F10" s="322"/>
      <c r="G10" s="322"/>
      <c r="H10" s="322"/>
      <c r="I10" s="322"/>
      <c r="J10" s="323"/>
    </row>
    <row r="12" spans="2:10" ht="14.25" x14ac:dyDescent="0.2">
      <c r="B12" s="487" t="s">
        <v>60</v>
      </c>
      <c r="C12" s="319"/>
      <c r="D12" s="319"/>
      <c r="E12" s="319"/>
      <c r="F12" s="319"/>
      <c r="G12" s="319"/>
      <c r="H12" s="319"/>
      <c r="I12" s="319"/>
      <c r="J12" s="320"/>
    </row>
    <row r="13" spans="2:10" ht="14.25" x14ac:dyDescent="0.2">
      <c r="B13" s="321"/>
      <c r="C13" s="322"/>
      <c r="D13" s="322"/>
      <c r="E13" s="322"/>
      <c r="F13" s="322"/>
      <c r="G13" s="322"/>
      <c r="H13" s="322"/>
      <c r="I13" s="322"/>
      <c r="J13" s="323"/>
    </row>
    <row r="14" spans="2:10" ht="15" customHeight="1" x14ac:dyDescent="0.2">
      <c r="B14" s="58"/>
      <c r="C14" s="58"/>
      <c r="D14" s="58"/>
      <c r="E14" s="58"/>
      <c r="F14" s="58"/>
      <c r="G14" s="58"/>
      <c r="H14" s="58"/>
      <c r="I14" s="58"/>
      <c r="J14" s="58"/>
    </row>
    <row r="15" spans="2:10" ht="14.25" x14ac:dyDescent="0.2">
      <c r="B15" s="488" t="s">
        <v>1</v>
      </c>
      <c r="C15" s="319"/>
      <c r="D15" s="320"/>
      <c r="E15" s="489" t="str">
        <f>'1.PDL'!H7</f>
        <v>CORREGIMIENTO 50 - SAN SEBASTIÁN DE PALMITAS</v>
      </c>
      <c r="F15" s="490"/>
      <c r="G15" s="490"/>
      <c r="H15" s="490"/>
      <c r="I15" s="490"/>
      <c r="J15" s="491"/>
    </row>
    <row r="16" spans="2:10" ht="14.25" x14ac:dyDescent="0.2">
      <c r="B16" s="321"/>
      <c r="C16" s="322"/>
      <c r="D16" s="323"/>
      <c r="E16" s="492"/>
      <c r="F16" s="493"/>
      <c r="G16" s="493"/>
      <c r="H16" s="493"/>
      <c r="I16" s="493"/>
      <c r="J16" s="494"/>
    </row>
    <row r="17" spans="2:10" ht="20.25" customHeight="1" x14ac:dyDescent="0.2">
      <c r="B17" s="58"/>
      <c r="C17" s="58"/>
      <c r="D17" s="58"/>
      <c r="E17" s="58"/>
      <c r="F17" s="58"/>
      <c r="G17" s="58"/>
      <c r="H17" s="58"/>
      <c r="I17" s="58"/>
      <c r="J17" s="58"/>
    </row>
    <row r="18" spans="2:10" ht="14.25" x14ac:dyDescent="0.2">
      <c r="B18" s="495" t="s">
        <v>3</v>
      </c>
      <c r="C18" s="488" t="s">
        <v>4</v>
      </c>
      <c r="D18" s="319"/>
      <c r="E18" s="319"/>
      <c r="F18" s="319"/>
      <c r="G18" s="319"/>
      <c r="H18" s="320"/>
      <c r="I18" s="496" t="s">
        <v>61</v>
      </c>
      <c r="J18" s="496" t="s">
        <v>62</v>
      </c>
    </row>
    <row r="19" spans="2:10" ht="14.25" x14ac:dyDescent="0.2">
      <c r="B19" s="333"/>
      <c r="C19" s="321"/>
      <c r="D19" s="322"/>
      <c r="E19" s="322"/>
      <c r="F19" s="322"/>
      <c r="G19" s="322"/>
      <c r="H19" s="323"/>
      <c r="I19" s="333"/>
      <c r="J19" s="333"/>
    </row>
    <row r="20" spans="2:10" ht="41.25" customHeight="1" x14ac:dyDescent="0.2">
      <c r="B20" s="59">
        <f>'1.PDL'!E14</f>
        <v>1</v>
      </c>
      <c r="C20" s="482" t="str">
        <f>'1.PDL'!F14</f>
        <v>Salud Mental para todos y todas</v>
      </c>
      <c r="D20" s="483"/>
      <c r="E20" s="483"/>
      <c r="F20" s="483"/>
      <c r="G20" s="483"/>
      <c r="H20" s="484"/>
      <c r="I20" s="59">
        <f>'1.PDL'!K14</f>
        <v>29</v>
      </c>
      <c r="J20" s="303" t="str">
        <f>'1.PDL'!L14</f>
        <v>50.1.3.3.2</v>
      </c>
    </row>
    <row r="21" spans="2:10" ht="41.25" customHeight="1" x14ac:dyDescent="0.2">
      <c r="B21" s="59">
        <f>'1.PDL'!E15</f>
        <v>2</v>
      </c>
      <c r="C21" s="482">
        <f>'1.PDL'!F15</f>
        <v>0</v>
      </c>
      <c r="D21" s="483"/>
      <c r="E21" s="483"/>
      <c r="F21" s="483"/>
      <c r="G21" s="483"/>
      <c r="H21" s="484"/>
      <c r="I21" s="59">
        <f>'1.PDL'!K15</f>
        <v>0</v>
      </c>
      <c r="J21" s="303">
        <f>'1.PDL'!L15</f>
        <v>0</v>
      </c>
    </row>
    <row r="22" spans="2:10" ht="42.75" customHeight="1" x14ac:dyDescent="0.2">
      <c r="B22" s="59"/>
      <c r="C22" s="497"/>
      <c r="D22" s="351"/>
      <c r="E22" s="351"/>
      <c r="F22" s="351"/>
      <c r="G22" s="351"/>
      <c r="H22" s="352"/>
      <c r="I22" s="59"/>
      <c r="J22" s="59"/>
    </row>
    <row r="23" spans="2:10" ht="15" customHeight="1" x14ac:dyDescent="0.2">
      <c r="B23" s="58"/>
      <c r="C23" s="58"/>
      <c r="D23" s="58"/>
      <c r="E23" s="58"/>
      <c r="F23" s="58"/>
      <c r="G23" s="58"/>
      <c r="H23" s="58"/>
      <c r="I23" s="58"/>
      <c r="J23" s="58"/>
    </row>
    <row r="24" spans="2:10" ht="14.25" x14ac:dyDescent="0.2">
      <c r="B24" s="488" t="s">
        <v>7</v>
      </c>
      <c r="C24" s="320"/>
      <c r="D24" s="498" t="str">
        <f>'1.PDL'!G21</f>
        <v>Línea 1: Desarrollo Social
Componente: Salud y protección social
Programa: Servicios de salud integrales, prevención, promoción y atención</v>
      </c>
      <c r="E24" s="319"/>
      <c r="F24" s="319"/>
      <c r="G24" s="319"/>
      <c r="H24" s="319"/>
      <c r="I24" s="319"/>
      <c r="J24" s="320"/>
    </row>
    <row r="25" spans="2:10" ht="78" customHeight="1" x14ac:dyDescent="0.2">
      <c r="B25" s="321"/>
      <c r="C25" s="323"/>
      <c r="D25" s="321"/>
      <c r="E25" s="322"/>
      <c r="F25" s="322"/>
      <c r="G25" s="322"/>
      <c r="H25" s="322"/>
      <c r="I25" s="322"/>
      <c r="J25" s="323"/>
    </row>
    <row r="26" spans="2:10" ht="14.25" x14ac:dyDescent="0.2">
      <c r="B26" s="58"/>
      <c r="C26" s="58"/>
      <c r="D26" s="58"/>
      <c r="E26" s="60"/>
      <c r="F26" s="58"/>
      <c r="G26" s="58"/>
      <c r="H26" s="58"/>
      <c r="I26" s="58"/>
      <c r="J26" s="58"/>
    </row>
    <row r="27" spans="2:10" ht="14.25" x14ac:dyDescent="0.2">
      <c r="B27" s="487" t="s">
        <v>8</v>
      </c>
      <c r="C27" s="320"/>
      <c r="D27" s="499" t="str">
        <f>'1.PDL'!G24</f>
        <v>Secretaría de Salud</v>
      </c>
      <c r="E27" s="490"/>
      <c r="F27" s="490"/>
      <c r="G27" s="490"/>
      <c r="H27" s="490"/>
      <c r="I27" s="490"/>
      <c r="J27" s="491"/>
    </row>
    <row r="28" spans="2:10" ht="15.75" customHeight="1" x14ac:dyDescent="0.2">
      <c r="B28" s="321"/>
      <c r="C28" s="323"/>
      <c r="D28" s="492"/>
      <c r="E28" s="493"/>
      <c r="F28" s="493"/>
      <c r="G28" s="493"/>
      <c r="H28" s="493"/>
      <c r="I28" s="493"/>
      <c r="J28" s="494"/>
    </row>
    <row r="29" spans="2:10" ht="15.75" customHeight="1" x14ac:dyDescent="0.2">
      <c r="B29" s="58"/>
      <c r="C29" s="58"/>
      <c r="D29" s="58"/>
      <c r="E29" s="58"/>
      <c r="F29" s="58"/>
      <c r="G29" s="58"/>
      <c r="H29" s="58"/>
      <c r="I29" s="58"/>
      <c r="J29" s="58"/>
    </row>
    <row r="30" spans="2:10" ht="14.25" customHeight="1" x14ac:dyDescent="0.2">
      <c r="B30" s="487" t="s">
        <v>63</v>
      </c>
      <c r="C30" s="319"/>
      <c r="D30" s="319"/>
      <c r="E30" s="319"/>
      <c r="F30" s="319"/>
      <c r="G30" s="319"/>
      <c r="H30" s="319"/>
      <c r="I30" s="319"/>
      <c r="J30" s="320"/>
    </row>
    <row r="31" spans="2:10" ht="15.75" customHeight="1" x14ac:dyDescent="0.2">
      <c r="B31" s="321"/>
      <c r="C31" s="322"/>
      <c r="D31" s="322"/>
      <c r="E31" s="322"/>
      <c r="F31" s="322"/>
      <c r="G31" s="322"/>
      <c r="H31" s="322"/>
      <c r="I31" s="322"/>
      <c r="J31" s="323"/>
    </row>
    <row r="32" spans="2:10" ht="15.75" customHeight="1" x14ac:dyDescent="0.2">
      <c r="B32" s="58"/>
      <c r="C32" s="58"/>
      <c r="D32" s="58"/>
      <c r="E32" s="58"/>
      <c r="F32" s="58"/>
      <c r="G32" s="58"/>
      <c r="H32" s="58"/>
      <c r="I32" s="58"/>
      <c r="J32" s="58"/>
    </row>
    <row r="33" spans="2:10" ht="19.5" customHeight="1" x14ac:dyDescent="0.2">
      <c r="B33" s="487" t="s">
        <v>12</v>
      </c>
      <c r="C33" s="320"/>
      <c r="D33" s="498" t="str">
        <f>'2.NOMBRE'!H13</f>
        <v>PREVENCIÓN DE LA ENFERMEDAD Y  PROMOCIÓN DE LA SALUD EN LA CORREGIMIENTO 50 SAN SEBASTIAN DE PALMITAS</v>
      </c>
      <c r="E33" s="319"/>
      <c r="F33" s="319"/>
      <c r="G33" s="319"/>
      <c r="H33" s="319"/>
      <c r="I33" s="319"/>
      <c r="J33" s="320"/>
    </row>
    <row r="34" spans="2:10" ht="19.5" customHeight="1" x14ac:dyDescent="0.2">
      <c r="B34" s="321"/>
      <c r="C34" s="323"/>
      <c r="D34" s="321"/>
      <c r="E34" s="322"/>
      <c r="F34" s="322"/>
      <c r="G34" s="322"/>
      <c r="H34" s="322"/>
      <c r="I34" s="322"/>
      <c r="J34" s="323"/>
    </row>
    <row r="35" spans="2:10" s="85" customFormat="1" ht="15.75" customHeight="1" x14ac:dyDescent="0.2">
      <c r="B35" s="89"/>
      <c r="C35" s="89"/>
      <c r="D35" s="89"/>
      <c r="E35" s="89"/>
      <c r="F35" s="89"/>
      <c r="G35" s="89"/>
      <c r="H35" s="89"/>
      <c r="I35" s="89"/>
      <c r="J35" s="89"/>
    </row>
    <row r="36" spans="2:10" s="85" customFormat="1" ht="15.75" customHeight="1" x14ac:dyDescent="0.2">
      <c r="B36" s="500" t="s">
        <v>262</v>
      </c>
      <c r="C36" s="500"/>
      <c r="D36" s="501" t="str">
        <f>'5.SELECCIÓN ODS'!D9</f>
        <v>SALUD Y BIENESTAR</v>
      </c>
      <c r="E36" s="501"/>
      <c r="F36" s="501"/>
      <c r="G36" s="501"/>
      <c r="H36" s="501"/>
      <c r="I36" s="501"/>
      <c r="J36" s="501">
        <f>'5.SELECCIÓN ODS'!H9</f>
        <v>3</v>
      </c>
    </row>
    <row r="37" spans="2:10" s="85" customFormat="1" ht="15.75" customHeight="1" x14ac:dyDescent="0.2">
      <c r="B37" s="500"/>
      <c r="C37" s="500"/>
      <c r="D37" s="501"/>
      <c r="E37" s="501"/>
      <c r="F37" s="501"/>
      <c r="G37" s="501"/>
      <c r="H37" s="501"/>
      <c r="I37" s="501"/>
      <c r="J37" s="501"/>
    </row>
    <row r="38" spans="2:10" s="85" customFormat="1" ht="15.75" customHeight="1" x14ac:dyDescent="0.2">
      <c r="B38" s="500"/>
      <c r="C38" s="500"/>
      <c r="D38" s="501"/>
      <c r="E38" s="501"/>
      <c r="F38" s="501"/>
      <c r="G38" s="501"/>
      <c r="H38" s="501"/>
      <c r="I38" s="501"/>
      <c r="J38" s="501"/>
    </row>
    <row r="39" spans="2:10" s="85" customFormat="1" ht="15.75" customHeight="1" x14ac:dyDescent="0.2">
      <c r="B39" s="89"/>
      <c r="C39" s="89"/>
      <c r="D39" s="89"/>
      <c r="E39" s="89"/>
      <c r="F39" s="89"/>
      <c r="G39" s="89"/>
      <c r="H39" s="89"/>
      <c r="I39" s="89"/>
      <c r="J39" s="89"/>
    </row>
    <row r="40" spans="2:10" s="85" customFormat="1" ht="29.25" customHeight="1" x14ac:dyDescent="0.2">
      <c r="B40" s="500" t="s">
        <v>263</v>
      </c>
      <c r="C40" s="500"/>
      <c r="D40" s="502" t="str">
        <f>'5.SELECCIÓN ODS'!D13</f>
        <v>Reducir la mortalidad por enfermedades no transmisibles: De aquí a 2030, reducir en un tercio la mortalidad prematura por enfermedades no transmisibles mediante su prevención y tratamiento, y promover la salud mental y el bienestar</v>
      </c>
      <c r="E40" s="502"/>
      <c r="F40" s="502"/>
      <c r="G40" s="502"/>
      <c r="H40" s="502"/>
      <c r="I40" s="502"/>
      <c r="J40" s="501" t="str">
        <f>'5.SELECCIÓN ODS'!H13</f>
        <v>3.4</v>
      </c>
    </row>
    <row r="41" spans="2:10" s="85" customFormat="1" ht="29.25" customHeight="1" x14ac:dyDescent="0.2">
      <c r="B41" s="500"/>
      <c r="C41" s="500"/>
      <c r="D41" s="502"/>
      <c r="E41" s="502"/>
      <c r="F41" s="502"/>
      <c r="G41" s="502"/>
      <c r="H41" s="502"/>
      <c r="I41" s="502"/>
      <c r="J41" s="501"/>
    </row>
    <row r="42" spans="2:10" s="85" customFormat="1" ht="29.25" customHeight="1" x14ac:dyDescent="0.2">
      <c r="B42" s="500"/>
      <c r="C42" s="500"/>
      <c r="D42" s="502"/>
      <c r="E42" s="502"/>
      <c r="F42" s="502"/>
      <c r="G42" s="502"/>
      <c r="H42" s="502"/>
      <c r="I42" s="502"/>
      <c r="J42" s="501"/>
    </row>
    <row r="43" spans="2:10" ht="15.75" customHeight="1" x14ac:dyDescent="0.2">
      <c r="B43" s="58"/>
      <c r="C43" s="58"/>
      <c r="D43" s="58"/>
      <c r="E43" s="58"/>
      <c r="F43" s="58"/>
      <c r="G43" s="58"/>
      <c r="H43" s="58"/>
      <c r="I43" s="58"/>
      <c r="J43" s="58"/>
    </row>
    <row r="44" spans="2:10" ht="15.75" customHeight="1" x14ac:dyDescent="0.2">
      <c r="B44" s="488" t="s">
        <v>30</v>
      </c>
      <c r="C44" s="319"/>
      <c r="D44" s="319"/>
      <c r="E44" s="319"/>
      <c r="F44" s="319"/>
      <c r="G44" s="319"/>
      <c r="H44" s="319"/>
      <c r="I44" s="319"/>
      <c r="J44" s="320"/>
    </row>
    <row r="45" spans="2:10" ht="15.75" customHeight="1" x14ac:dyDescent="0.2">
      <c r="B45" s="321"/>
      <c r="C45" s="322"/>
      <c r="D45" s="322"/>
      <c r="E45" s="322"/>
      <c r="F45" s="322"/>
      <c r="G45" s="322"/>
      <c r="H45" s="322"/>
      <c r="I45" s="322"/>
      <c r="J45" s="323"/>
    </row>
    <row r="46" spans="2:10" ht="15.75" customHeight="1" x14ac:dyDescent="0.2">
      <c r="B46" s="498" t="str">
        <f>'3.ARBOL PROBLEMA Y OBJETIVOS'!C29</f>
        <v>BAJA COBERTURA DE  PROGRAMAS DE  PROMOCIÓN DE LA SALUD Y PREVENCIÓN DE LA ENFERMEDAD.</v>
      </c>
      <c r="C46" s="319"/>
      <c r="D46" s="319"/>
      <c r="E46" s="319"/>
      <c r="F46" s="319"/>
      <c r="G46" s="319"/>
      <c r="H46" s="319"/>
      <c r="I46" s="319"/>
      <c r="J46" s="320"/>
    </row>
    <row r="47" spans="2:10" ht="15.75" customHeight="1" x14ac:dyDescent="0.2">
      <c r="B47" s="389"/>
      <c r="C47" s="390"/>
      <c r="D47" s="390"/>
      <c r="E47" s="390"/>
      <c r="F47" s="390"/>
      <c r="G47" s="390"/>
      <c r="H47" s="390"/>
      <c r="I47" s="390"/>
      <c r="J47" s="391"/>
    </row>
    <row r="48" spans="2:10" ht="15.75" customHeight="1" x14ac:dyDescent="0.2">
      <c r="B48" s="321"/>
      <c r="C48" s="322"/>
      <c r="D48" s="322"/>
      <c r="E48" s="322"/>
      <c r="F48" s="322"/>
      <c r="G48" s="322"/>
      <c r="H48" s="322"/>
      <c r="I48" s="322"/>
      <c r="J48" s="323"/>
    </row>
    <row r="49" spans="2:10" ht="15.75" customHeight="1" x14ac:dyDescent="0.2">
      <c r="B49" s="58"/>
      <c r="C49" s="58"/>
      <c r="D49" s="58"/>
      <c r="E49" s="58"/>
      <c r="F49" s="58"/>
      <c r="G49" s="58"/>
      <c r="H49" s="58"/>
      <c r="I49" s="58"/>
      <c r="J49" s="58"/>
    </row>
    <row r="50" spans="2:10" ht="15.75" customHeight="1" x14ac:dyDescent="0.2">
      <c r="B50" s="488" t="s">
        <v>31</v>
      </c>
      <c r="C50" s="319"/>
      <c r="D50" s="319"/>
      <c r="E50" s="319"/>
      <c r="F50" s="319"/>
      <c r="G50" s="319"/>
      <c r="H50" s="319"/>
      <c r="I50" s="319"/>
      <c r="J50" s="320"/>
    </row>
    <row r="51" spans="2:10" ht="15.75" customHeight="1" x14ac:dyDescent="0.2">
      <c r="B51" s="321"/>
      <c r="C51" s="322"/>
      <c r="D51" s="322"/>
      <c r="E51" s="322"/>
      <c r="F51" s="322"/>
      <c r="G51" s="322"/>
      <c r="H51" s="322"/>
      <c r="I51" s="322"/>
      <c r="J51" s="323"/>
    </row>
    <row r="52" spans="2:10" ht="15.75" customHeight="1" x14ac:dyDescent="0.2">
      <c r="B52" s="498" t="str">
        <f>'3.ARBOL PROBLEMA Y OBJETIVOS'!N29</f>
        <v>AUMENTAR LA COBERTURA DE  PROGRAMAS DE PROMOCIÓN DE LA SALUD Y PREVENCIÓN DE LA ENFERMEDAD.</v>
      </c>
      <c r="C52" s="319"/>
      <c r="D52" s="319"/>
      <c r="E52" s="319"/>
      <c r="F52" s="319"/>
      <c r="G52" s="319"/>
      <c r="H52" s="319"/>
      <c r="I52" s="319"/>
      <c r="J52" s="320"/>
    </row>
    <row r="53" spans="2:10" ht="15.75" customHeight="1" x14ac:dyDescent="0.2">
      <c r="B53" s="389"/>
      <c r="C53" s="390"/>
      <c r="D53" s="390"/>
      <c r="E53" s="390"/>
      <c r="F53" s="390"/>
      <c r="G53" s="390"/>
      <c r="H53" s="390"/>
      <c r="I53" s="390"/>
      <c r="J53" s="391"/>
    </row>
    <row r="54" spans="2:10" ht="15.75" customHeight="1" x14ac:dyDescent="0.2">
      <c r="B54" s="321"/>
      <c r="C54" s="322"/>
      <c r="D54" s="322"/>
      <c r="E54" s="322"/>
      <c r="F54" s="322"/>
      <c r="G54" s="322"/>
      <c r="H54" s="322"/>
      <c r="I54" s="322"/>
      <c r="J54" s="323"/>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503" t="s">
        <v>64</v>
      </c>
      <c r="C57" s="319"/>
      <c r="D57" s="319"/>
      <c r="E57" s="319"/>
      <c r="F57" s="319"/>
      <c r="G57" s="319"/>
      <c r="H57" s="319"/>
      <c r="I57" s="319"/>
      <c r="J57" s="320"/>
    </row>
    <row r="58" spans="2:10" ht="15.75" customHeight="1" x14ac:dyDescent="0.2">
      <c r="B58" s="321"/>
      <c r="C58" s="322"/>
      <c r="D58" s="322"/>
      <c r="E58" s="322"/>
      <c r="F58" s="322"/>
      <c r="G58" s="322"/>
      <c r="H58" s="322"/>
      <c r="I58" s="322"/>
      <c r="J58" s="323"/>
    </row>
    <row r="59" spans="2:10" ht="15.75" customHeight="1" x14ac:dyDescent="0.2">
      <c r="B59" s="58"/>
      <c r="C59" s="58"/>
      <c r="D59" s="58"/>
      <c r="E59" s="58"/>
      <c r="F59" s="58"/>
      <c r="G59" s="58"/>
      <c r="H59" s="58"/>
      <c r="I59" s="58"/>
      <c r="J59" s="58"/>
    </row>
    <row r="60" spans="2:10" ht="28.5" customHeight="1" x14ac:dyDescent="0.2">
      <c r="B60" s="504" t="s">
        <v>43</v>
      </c>
      <c r="C60" s="352"/>
      <c r="D60" s="505">
        <f>'4.BENEFICIARIOS Y ACCIONES'!G9</f>
        <v>700</v>
      </c>
      <c r="E60" s="351"/>
      <c r="F60" s="351"/>
      <c r="G60" s="352"/>
      <c r="H60" s="58"/>
      <c r="I60" s="58"/>
      <c r="J60" s="58"/>
    </row>
    <row r="61" spans="2:10" ht="15.75" customHeight="1" x14ac:dyDescent="0.2">
      <c r="B61" s="58"/>
      <c r="C61" s="58"/>
      <c r="D61" s="58"/>
      <c r="E61" s="58"/>
      <c r="F61" s="58"/>
      <c r="G61" s="58"/>
      <c r="H61" s="58"/>
      <c r="I61" s="58"/>
      <c r="J61" s="58"/>
    </row>
    <row r="62" spans="2:10" ht="15.75" customHeight="1" x14ac:dyDescent="0.2">
      <c r="B62" s="506" t="s">
        <v>45</v>
      </c>
      <c r="C62" s="319"/>
      <c r="D62" s="319"/>
      <c r="E62" s="319"/>
      <c r="F62" s="319"/>
      <c r="G62" s="319"/>
      <c r="H62" s="319"/>
      <c r="I62" s="319"/>
      <c r="J62" s="320"/>
    </row>
    <row r="63" spans="2:10" ht="15.75" customHeight="1" x14ac:dyDescent="0.2">
      <c r="B63" s="321"/>
      <c r="C63" s="322"/>
      <c r="D63" s="322"/>
      <c r="E63" s="322"/>
      <c r="F63" s="322"/>
      <c r="G63" s="322"/>
      <c r="H63" s="322"/>
      <c r="I63" s="322"/>
      <c r="J63" s="323"/>
    </row>
    <row r="64" spans="2:10" ht="15.75" customHeight="1" x14ac:dyDescent="0.2">
      <c r="B64" s="61"/>
      <c r="C64" s="58"/>
      <c r="D64" s="58"/>
      <c r="E64" s="58"/>
      <c r="F64" s="58"/>
      <c r="G64" s="58"/>
      <c r="H64" s="58"/>
      <c r="I64" s="58"/>
      <c r="J64" s="58"/>
    </row>
    <row r="65" spans="2:10" ht="35.25" customHeight="1" x14ac:dyDescent="0.2">
      <c r="B65" s="504" t="s">
        <v>46</v>
      </c>
      <c r="C65" s="351"/>
      <c r="D65" s="351"/>
      <c r="E65" s="351"/>
      <c r="F65" s="351"/>
      <c r="G65" s="351"/>
      <c r="H65" s="351"/>
      <c r="I65" s="351"/>
      <c r="J65" s="352"/>
    </row>
    <row r="66" spans="2:10" ht="14.25" x14ac:dyDescent="0.2">
      <c r="B66" s="507" t="str">
        <f>'4.BENEFICIARIOS Y ACCIONES'!B28</f>
        <v>Con el presente proyecto se pretende ejecutar las estrategias:  Medellin Me Cuida Convivncia (Familias Fuertes y Resilientes):  conductas protectoras en convivencia y la prevención de violencias        . Los costos de las estrategias contemplan costos directos, costos indirectos e interventoría integral.</v>
      </c>
      <c r="C66" s="508"/>
      <c r="D66" s="508"/>
      <c r="E66" s="508"/>
      <c r="F66" s="508"/>
      <c r="G66" s="508"/>
      <c r="H66" s="508"/>
      <c r="I66" s="508"/>
      <c r="J66" s="509"/>
    </row>
    <row r="67" spans="2:10" ht="14.25" x14ac:dyDescent="0.2">
      <c r="B67" s="510"/>
      <c r="C67" s="511"/>
      <c r="D67" s="511"/>
      <c r="E67" s="511"/>
      <c r="F67" s="511"/>
      <c r="G67" s="511"/>
      <c r="H67" s="511"/>
      <c r="I67" s="511"/>
      <c r="J67" s="512"/>
    </row>
    <row r="68" spans="2:10" ht="14.25" x14ac:dyDescent="0.2">
      <c r="B68" s="510"/>
      <c r="C68" s="511"/>
      <c r="D68" s="511"/>
      <c r="E68" s="511"/>
      <c r="F68" s="511"/>
      <c r="G68" s="511"/>
      <c r="H68" s="511"/>
      <c r="I68" s="511"/>
      <c r="J68" s="512"/>
    </row>
    <row r="69" spans="2:10" ht="14.25" x14ac:dyDescent="0.2">
      <c r="B69" s="510"/>
      <c r="C69" s="511"/>
      <c r="D69" s="511"/>
      <c r="E69" s="511"/>
      <c r="F69" s="511"/>
      <c r="G69" s="511"/>
      <c r="H69" s="511"/>
      <c r="I69" s="511"/>
      <c r="J69" s="512"/>
    </row>
    <row r="70" spans="2:10" ht="14.25" x14ac:dyDescent="0.2">
      <c r="B70" s="510"/>
      <c r="C70" s="511"/>
      <c r="D70" s="511"/>
      <c r="E70" s="511"/>
      <c r="F70" s="511"/>
      <c r="G70" s="511"/>
      <c r="H70" s="511"/>
      <c r="I70" s="511"/>
      <c r="J70" s="512"/>
    </row>
    <row r="71" spans="2:10" ht="14.25" x14ac:dyDescent="0.2">
      <c r="B71" s="513"/>
      <c r="C71" s="514"/>
      <c r="D71" s="514"/>
      <c r="E71" s="514"/>
      <c r="F71" s="514"/>
      <c r="G71" s="514"/>
      <c r="H71" s="514"/>
      <c r="I71" s="514"/>
      <c r="J71" s="515"/>
    </row>
    <row r="72" spans="2:10" ht="15.75" customHeight="1" x14ac:dyDescent="0.2">
      <c r="B72" s="58"/>
      <c r="C72" s="58"/>
      <c r="D72" s="58"/>
      <c r="E72" s="58"/>
      <c r="F72" s="58"/>
      <c r="G72" s="58"/>
      <c r="H72" s="58"/>
      <c r="I72" s="58"/>
      <c r="J72" s="58"/>
    </row>
    <row r="73" spans="2:10" ht="15.75" customHeight="1" x14ac:dyDescent="0.2">
      <c r="B73" s="506" t="s">
        <v>65</v>
      </c>
      <c r="C73" s="319"/>
      <c r="D73" s="319"/>
      <c r="E73" s="319"/>
      <c r="F73" s="319"/>
      <c r="G73" s="319"/>
      <c r="H73" s="319"/>
      <c r="I73" s="319"/>
      <c r="J73" s="320"/>
    </row>
    <row r="74" spans="2:10" ht="15.75" customHeight="1" x14ac:dyDescent="0.2">
      <c r="B74" s="321"/>
      <c r="C74" s="322"/>
      <c r="D74" s="322"/>
      <c r="E74" s="322"/>
      <c r="F74" s="322"/>
      <c r="G74" s="322"/>
      <c r="H74" s="322"/>
      <c r="I74" s="322"/>
      <c r="J74" s="323"/>
    </row>
    <row r="75" spans="2:10" ht="15.75" customHeight="1" x14ac:dyDescent="0.2">
      <c r="B75" s="58"/>
      <c r="C75" s="58"/>
      <c r="D75" s="58"/>
      <c r="E75" s="58"/>
      <c r="F75" s="58"/>
      <c r="G75" s="58"/>
      <c r="H75" s="58"/>
      <c r="I75" s="58"/>
      <c r="J75" s="58"/>
    </row>
    <row r="76" spans="2:10" ht="42.75" customHeight="1" x14ac:dyDescent="0.2">
      <c r="B76" s="504" t="s">
        <v>54</v>
      </c>
      <c r="C76" s="351"/>
      <c r="D76" s="351"/>
      <c r="E76" s="351"/>
      <c r="F76" s="352"/>
      <c r="G76" s="62" t="s">
        <v>56</v>
      </c>
      <c r="H76" s="62" t="s">
        <v>57</v>
      </c>
      <c r="I76" s="504" t="s">
        <v>58</v>
      </c>
      <c r="J76" s="352"/>
    </row>
    <row r="77" spans="2:10" ht="34.5" customHeight="1" x14ac:dyDescent="0.2">
      <c r="B77" s="482" t="str">
        <f>'4.BENEFICIARIOS Y ACCIONES'!G61</f>
        <v>1.1.1_Implementar estrategias de IEC-M, autocuidado de la salud mental en Convivencia (MMC_Conv)_C50</v>
      </c>
      <c r="C77" s="483"/>
      <c r="D77" s="483"/>
      <c r="E77" s="483"/>
      <c r="F77" s="484"/>
      <c r="G77" s="296" t="str">
        <f>'4.BENEFICIARIOS Y ACCIONES'!J61</f>
        <v>familias</v>
      </c>
      <c r="H77" s="296">
        <f>'4.BENEFICIARIOS Y ACCIONES'!K61</f>
        <v>200</v>
      </c>
      <c r="I77" s="485">
        <f>'4.BENEFICIARIOS Y ACCIONES'!L61</f>
        <v>678000000</v>
      </c>
      <c r="J77" s="484"/>
    </row>
    <row r="78" spans="2:10" ht="14.25" x14ac:dyDescent="0.2">
      <c r="B78" s="482">
        <f>'4.BENEFICIARIOS Y ACCIONES'!G62</f>
        <v>0</v>
      </c>
      <c r="C78" s="483"/>
      <c r="D78" s="483"/>
      <c r="E78" s="483"/>
      <c r="F78" s="484"/>
      <c r="G78" s="296">
        <f>'4.BENEFICIARIOS Y ACCIONES'!J62</f>
        <v>0</v>
      </c>
      <c r="H78" s="296">
        <f>'4.BENEFICIARIOS Y ACCIONES'!K62</f>
        <v>0</v>
      </c>
      <c r="I78" s="485">
        <f>'4.BENEFICIARIOS Y ACCIONES'!L62</f>
        <v>0</v>
      </c>
      <c r="J78" s="484"/>
    </row>
    <row r="79" spans="2:10" ht="14.25" x14ac:dyDescent="0.2">
      <c r="B79" s="482">
        <f>'4.BENEFICIARIOS Y ACCIONES'!G63</f>
        <v>0</v>
      </c>
      <c r="C79" s="483"/>
      <c r="D79" s="483"/>
      <c r="E79" s="483"/>
      <c r="F79" s="484"/>
      <c r="G79" s="296">
        <f>'4.BENEFICIARIOS Y ACCIONES'!J63</f>
        <v>0</v>
      </c>
      <c r="H79" s="296">
        <f>'4.BENEFICIARIOS Y ACCIONES'!K63</f>
        <v>0</v>
      </c>
      <c r="I79" s="485">
        <f>'4.BENEFICIARIOS Y ACCIONES'!L63</f>
        <v>0</v>
      </c>
      <c r="J79" s="484"/>
    </row>
    <row r="80" spans="2:10" ht="14.25" x14ac:dyDescent="0.2">
      <c r="B80" s="482">
        <f>'4.BENEFICIARIOS Y ACCIONES'!G64</f>
        <v>0</v>
      </c>
      <c r="C80" s="483"/>
      <c r="D80" s="483"/>
      <c r="E80" s="483"/>
      <c r="F80" s="484"/>
      <c r="G80" s="296">
        <f>'4.BENEFICIARIOS Y ACCIONES'!J64</f>
        <v>0</v>
      </c>
      <c r="H80" s="296">
        <f>'4.BENEFICIARIOS Y ACCIONES'!K64</f>
        <v>0</v>
      </c>
      <c r="I80" s="485">
        <f>'4.BENEFICIARIOS Y ACCIONES'!L64</f>
        <v>0</v>
      </c>
      <c r="J80" s="484"/>
    </row>
    <row r="81" spans="2:10" ht="14.25" x14ac:dyDescent="0.2">
      <c r="B81" s="482">
        <f>'4.BENEFICIARIOS Y ACCIONES'!G65</f>
        <v>0</v>
      </c>
      <c r="C81" s="483"/>
      <c r="D81" s="483"/>
      <c r="E81" s="483"/>
      <c r="F81" s="484"/>
      <c r="G81" s="296">
        <f>'4.BENEFICIARIOS Y ACCIONES'!J65</f>
        <v>0</v>
      </c>
      <c r="H81" s="296">
        <f>'4.BENEFICIARIOS Y ACCIONES'!K65</f>
        <v>0</v>
      </c>
      <c r="I81" s="485">
        <f>'4.BENEFICIARIOS Y ACCIONES'!L65</f>
        <v>0</v>
      </c>
      <c r="J81" s="484"/>
    </row>
    <row r="82" spans="2:10" ht="14.25" x14ac:dyDescent="0.2">
      <c r="B82" s="482">
        <f>'4.BENEFICIARIOS Y ACCIONES'!G66</f>
        <v>0</v>
      </c>
      <c r="C82" s="483"/>
      <c r="D82" s="483"/>
      <c r="E82" s="483"/>
      <c r="F82" s="484"/>
      <c r="G82" s="296">
        <f>'4.BENEFICIARIOS Y ACCIONES'!J66</f>
        <v>0</v>
      </c>
      <c r="H82" s="296">
        <f>'4.BENEFICIARIOS Y ACCIONES'!K66</f>
        <v>0</v>
      </c>
      <c r="I82" s="485">
        <f>'4.BENEFICIARIOS Y ACCIONES'!L66</f>
        <v>0</v>
      </c>
      <c r="J82" s="484"/>
    </row>
    <row r="83" spans="2:10" ht="14.25" x14ac:dyDescent="0.2">
      <c r="B83" s="482">
        <f>'4.BENEFICIARIOS Y ACCIONES'!G69</f>
        <v>0</v>
      </c>
      <c r="C83" s="483"/>
      <c r="D83" s="483"/>
      <c r="E83" s="483"/>
      <c r="F83" s="484"/>
      <c r="G83" s="296">
        <f>'4.BENEFICIARIOS Y ACCIONES'!J69</f>
        <v>0</v>
      </c>
      <c r="H83" s="296">
        <f>'4.BENEFICIARIOS Y ACCIONES'!K69</f>
        <v>0</v>
      </c>
      <c r="I83" s="485">
        <f>'4.BENEFICIARIOS Y ACCIONES'!L69</f>
        <v>0</v>
      </c>
      <c r="J83" s="484"/>
    </row>
    <row r="84" spans="2:10" ht="15.75" customHeight="1" x14ac:dyDescent="0.2">
      <c r="B84" s="58"/>
      <c r="C84" s="58"/>
      <c r="D84" s="58"/>
      <c r="E84" s="58"/>
      <c r="F84" s="58"/>
      <c r="G84" s="58"/>
      <c r="H84" s="58"/>
      <c r="I84" s="58"/>
      <c r="J84" s="58"/>
    </row>
    <row r="85" spans="2:10" ht="29.25" customHeight="1" x14ac:dyDescent="0.25">
      <c r="B85" s="477" t="s">
        <v>58</v>
      </c>
      <c r="C85" s="478"/>
      <c r="D85" s="479">
        <f>'4.BENEFICIARIOS Y ACCIONES'!L70</f>
        <v>678000000</v>
      </c>
      <c r="E85" s="480"/>
      <c r="F85" s="480"/>
      <c r="G85" s="481"/>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9"/>
  <sheetViews>
    <sheetView zoomScale="80" zoomScaleNormal="80" workbookViewId="0">
      <selection activeCell="N12" sqref="N12"/>
    </sheetView>
  </sheetViews>
  <sheetFormatPr baseColWidth="10" defaultRowHeight="12" x14ac:dyDescent="0.2"/>
  <cols>
    <col min="1" max="1" width="3.375" style="95" customWidth="1"/>
    <col min="2" max="2" width="42.125" style="95" customWidth="1"/>
    <col min="3" max="3" width="17.5" style="95" customWidth="1"/>
    <col min="4" max="4" width="12.375" style="95" bestFit="1" customWidth="1"/>
    <col min="5" max="5" width="6.375" style="97" customWidth="1"/>
    <col min="6" max="6" width="27" style="97" customWidth="1"/>
    <col min="7" max="7" width="13.75" style="95" customWidth="1"/>
    <col min="8" max="8" width="11.375" style="95" customWidth="1"/>
    <col min="9" max="9" width="11.125" style="95" customWidth="1"/>
    <col min="10" max="10" width="11.75" style="95" customWidth="1"/>
    <col min="11" max="11" width="11.875" style="95" customWidth="1"/>
    <col min="12" max="12" width="15.125" style="95" bestFit="1" customWidth="1"/>
    <col min="13" max="15" width="16.75" style="95" customWidth="1"/>
    <col min="16" max="16" width="16.625" style="95" customWidth="1"/>
    <col min="17" max="17" width="12.375" style="95" customWidth="1"/>
    <col min="18" max="18" width="12.875" style="95" customWidth="1"/>
    <col min="19" max="19" width="12" style="95" customWidth="1"/>
    <col min="20" max="23" width="11" style="95" customWidth="1"/>
    <col min="24" max="24" width="6.25" style="95" customWidth="1"/>
    <col min="25" max="25" width="7.375" style="95" customWidth="1"/>
    <col min="26" max="26" width="14.125" style="95" customWidth="1"/>
    <col min="27" max="27" width="4.875" style="95" customWidth="1"/>
    <col min="28" max="28" width="14.125" style="95" customWidth="1"/>
    <col min="29" max="29" width="7.875" style="95" customWidth="1"/>
    <col min="30" max="30" width="14.125" style="95" customWidth="1"/>
    <col min="31" max="31" width="7" style="95" customWidth="1"/>
    <col min="32" max="32" width="14.125" style="95" customWidth="1"/>
    <col min="33" max="16384" width="11" style="95"/>
  </cols>
  <sheetData>
    <row r="1" spans="1:32" ht="18.75" x14ac:dyDescent="0.2">
      <c r="B1" s="518" t="str">
        <f>+'1.PDL'!H7</f>
        <v>CORREGIMIENTO 50 - SAN SEBASTIÁN DE PALMITAS</v>
      </c>
      <c r="C1" s="518"/>
      <c r="D1" s="96"/>
    </row>
    <row r="2" spans="1:32" ht="18.75" x14ac:dyDescent="0.3">
      <c r="B2" s="519" t="s">
        <v>486</v>
      </c>
      <c r="C2" s="519"/>
      <c r="D2" s="98"/>
      <c r="E2" s="520" t="s">
        <v>487</v>
      </c>
      <c r="F2" s="520"/>
      <c r="G2" s="520"/>
      <c r="H2" s="520"/>
      <c r="I2" s="520"/>
      <c r="J2" s="520"/>
      <c r="K2" s="520"/>
      <c r="L2" s="520"/>
      <c r="M2" s="520"/>
      <c r="N2" s="525" t="s">
        <v>768</v>
      </c>
      <c r="O2" s="526"/>
      <c r="Q2" s="521" t="s">
        <v>488</v>
      </c>
      <c r="R2" s="521"/>
      <c r="S2" s="521"/>
      <c r="T2" s="521"/>
      <c r="U2" s="521"/>
      <c r="V2" s="521"/>
      <c r="W2" s="521"/>
      <c r="Y2" s="546" t="s">
        <v>747</v>
      </c>
      <c r="Z2" s="546"/>
      <c r="AA2" s="546"/>
      <c r="AB2" s="546"/>
      <c r="AC2" s="546"/>
      <c r="AD2" s="546"/>
      <c r="AE2" s="546"/>
      <c r="AF2" s="546"/>
    </row>
    <row r="3" spans="1:32" s="22" customFormat="1" ht="45" x14ac:dyDescent="0.2">
      <c r="B3" s="99" t="s">
        <v>489</v>
      </c>
      <c r="C3" s="223" t="s">
        <v>695</v>
      </c>
      <c r="D3" s="99" t="s">
        <v>490</v>
      </c>
      <c r="E3" s="100" t="s">
        <v>491</v>
      </c>
      <c r="F3" s="101" t="s">
        <v>492</v>
      </c>
      <c r="G3" s="101" t="s">
        <v>493</v>
      </c>
      <c r="H3" s="101" t="s">
        <v>494</v>
      </c>
      <c r="I3" s="101" t="s">
        <v>711</v>
      </c>
      <c r="J3" s="101" t="s">
        <v>733</v>
      </c>
      <c r="K3" s="101" t="s">
        <v>732</v>
      </c>
      <c r="L3" s="101" t="s">
        <v>495</v>
      </c>
      <c r="M3" s="101" t="s">
        <v>496</v>
      </c>
      <c r="N3" s="310" t="s">
        <v>494</v>
      </c>
      <c r="O3" s="310" t="s">
        <v>495</v>
      </c>
      <c r="P3" s="121" t="s">
        <v>556</v>
      </c>
      <c r="Q3" s="102" t="s">
        <v>51</v>
      </c>
      <c r="R3" s="102" t="s">
        <v>52</v>
      </c>
      <c r="S3" s="102" t="str">
        <f>+L24</f>
        <v>Descripcion</v>
      </c>
      <c r="T3" s="102" t="s">
        <v>497</v>
      </c>
      <c r="U3" s="102" t="s">
        <v>498</v>
      </c>
      <c r="V3" s="102" t="str">
        <f>+'[3]Solic x com'!$AN$2</f>
        <v>Medido a través de</v>
      </c>
      <c r="W3" s="102" t="s">
        <v>499</v>
      </c>
      <c r="Y3" s="544" t="s">
        <v>743</v>
      </c>
      <c r="Z3" s="545"/>
      <c r="AA3" s="544" t="s">
        <v>746</v>
      </c>
      <c r="AB3" s="545"/>
      <c r="AC3" s="544" t="s">
        <v>744</v>
      </c>
      <c r="AD3" s="545"/>
      <c r="AE3" s="544" t="s">
        <v>745</v>
      </c>
      <c r="AF3" s="545"/>
    </row>
    <row r="4" spans="1:32" ht="63.75" x14ac:dyDescent="0.2">
      <c r="A4" s="103">
        <v>1</v>
      </c>
      <c r="B4" s="267" t="str">
        <f>+'[4]INSUMOS (por problema)'!$E$12</f>
        <v>Medellin me cuida convivencia (los 7 componentes)</v>
      </c>
      <c r="C4" s="103">
        <v>200</v>
      </c>
      <c r="D4" s="267" t="str">
        <f>+'[4]INSUMOS (por problema)'!$G$12</f>
        <v>P1: 200 familias - 13 VOTOS
P2: 500 familias - 0
Abstenciones: 1</v>
      </c>
      <c r="E4" s="305"/>
      <c r="F4" s="106" t="s">
        <v>772</v>
      </c>
      <c r="G4" s="306" t="str">
        <f>+F27</f>
        <v>familias</v>
      </c>
      <c r="H4" s="108">
        <v>200</v>
      </c>
      <c r="I4" s="108">
        <f>+H4*3.5</f>
        <v>700</v>
      </c>
      <c r="J4" s="109">
        <f>+K4/1.06</f>
        <v>3198113.2075471696</v>
      </c>
      <c r="K4" s="109">
        <f>+D27</f>
        <v>3390000</v>
      </c>
      <c r="L4" s="109">
        <f>+H4*K4</f>
        <v>678000000</v>
      </c>
      <c r="M4" s="105"/>
      <c r="N4" s="108">
        <v>200</v>
      </c>
      <c r="O4" s="105">
        <f>+N4*K4</f>
        <v>678000000</v>
      </c>
      <c r="P4" s="153" t="s">
        <v>677</v>
      </c>
      <c r="Q4" s="154" t="s">
        <v>529</v>
      </c>
      <c r="R4" s="155" t="s">
        <v>530</v>
      </c>
      <c r="S4" s="154" t="s">
        <v>531</v>
      </c>
      <c r="T4" s="154" t="s">
        <v>532</v>
      </c>
      <c r="U4" s="155" t="s">
        <v>533</v>
      </c>
      <c r="V4" s="154" t="s">
        <v>516</v>
      </c>
      <c r="W4" s="155" t="s">
        <v>507</v>
      </c>
      <c r="Y4" s="279"/>
      <c r="Z4" s="276">
        <f>+K4*Y4</f>
        <v>0</v>
      </c>
      <c r="AA4" s="279"/>
      <c r="AB4" s="276">
        <f>+K4*AA4</f>
        <v>0</v>
      </c>
      <c r="AC4" s="279"/>
      <c r="AD4" s="276">
        <f>+K4*AC4</f>
        <v>0</v>
      </c>
      <c r="AE4" s="279"/>
      <c r="AF4" s="276">
        <f>+K4*AE4</f>
        <v>0</v>
      </c>
    </row>
    <row r="5" spans="1:32" ht="15.75" hidden="1" x14ac:dyDescent="0.2">
      <c r="A5" s="103"/>
      <c r="B5" s="268"/>
      <c r="C5" s="268"/>
      <c r="D5" s="106"/>
      <c r="E5" s="107"/>
      <c r="F5" s="106"/>
      <c r="G5" s="307"/>
      <c r="H5" s="108"/>
      <c r="I5" s="108"/>
      <c r="J5" s="109"/>
      <c r="K5" s="109"/>
      <c r="L5" s="109">
        <f>+H5*K5</f>
        <v>0</v>
      </c>
      <c r="M5" s="283"/>
      <c r="N5" s="108">
        <f t="shared" ref="N5:N10" si="0">+H5</f>
        <v>0</v>
      </c>
      <c r="O5" s="105">
        <f t="shared" ref="O5:O10" si="1">+N5*K5</f>
        <v>0</v>
      </c>
      <c r="Y5" s="279"/>
      <c r="Z5" s="276">
        <f>+K5*Y5</f>
        <v>0</v>
      </c>
      <c r="AA5" s="279"/>
      <c r="AB5" s="276">
        <f>+K5*AA5</f>
        <v>0</v>
      </c>
      <c r="AC5" s="279"/>
      <c r="AD5" s="276">
        <f t="shared" ref="AD5:AD6" si="2">+K5*AC5</f>
        <v>0</v>
      </c>
      <c r="AE5" s="279"/>
      <c r="AF5" s="276">
        <f t="shared" ref="AF5:AF6" si="3">+K5*AE5</f>
        <v>0</v>
      </c>
    </row>
    <row r="6" spans="1:32" ht="15.75" hidden="1" x14ac:dyDescent="0.2">
      <c r="A6" s="103"/>
      <c r="B6" s="268"/>
      <c r="C6" s="268"/>
      <c r="D6" s="106"/>
      <c r="E6" s="107"/>
      <c r="F6" s="106"/>
      <c r="G6" s="239"/>
      <c r="H6" s="108"/>
      <c r="I6" s="108"/>
      <c r="J6" s="109"/>
      <c r="K6" s="109"/>
      <c r="L6" s="109">
        <f>+H6*K6</f>
        <v>0</v>
      </c>
      <c r="M6" s="109"/>
      <c r="N6" s="108">
        <f t="shared" si="0"/>
        <v>0</v>
      </c>
      <c r="O6" s="105">
        <f t="shared" si="1"/>
        <v>0</v>
      </c>
      <c r="Y6" s="279"/>
      <c r="Z6" s="276">
        <f t="shared" ref="Z6" si="4">+K6*Y6</f>
        <v>0</v>
      </c>
      <c r="AA6" s="279"/>
      <c r="AB6" s="276">
        <f t="shared" ref="AB6" si="5">+K6*AA6</f>
        <v>0</v>
      </c>
      <c r="AC6" s="279"/>
      <c r="AD6" s="276">
        <f t="shared" si="2"/>
        <v>0</v>
      </c>
      <c r="AE6" s="279"/>
      <c r="AF6" s="276">
        <f t="shared" si="3"/>
        <v>0</v>
      </c>
    </row>
    <row r="7" spans="1:32" ht="15.75" hidden="1" x14ac:dyDescent="0.2">
      <c r="A7" s="103"/>
      <c r="B7" s="110"/>
      <c r="C7" s="106"/>
      <c r="D7" s="106"/>
      <c r="E7" s="111"/>
      <c r="F7" s="106"/>
      <c r="G7" s="239"/>
      <c r="H7" s="108"/>
      <c r="I7" s="108"/>
      <c r="J7" s="109"/>
      <c r="K7" s="109"/>
      <c r="L7" s="109">
        <f>+H7*K7</f>
        <v>0</v>
      </c>
      <c r="M7" s="109"/>
      <c r="N7" s="108">
        <f t="shared" si="0"/>
        <v>0</v>
      </c>
      <c r="O7" s="105">
        <f t="shared" si="1"/>
        <v>0</v>
      </c>
      <c r="Y7" s="279"/>
      <c r="Z7" s="277"/>
      <c r="AA7" s="279"/>
      <c r="AB7" s="277"/>
      <c r="AC7" s="279"/>
      <c r="AD7" s="277"/>
      <c r="AE7" s="279"/>
      <c r="AF7" s="277"/>
    </row>
    <row r="8" spans="1:32" ht="15.75" hidden="1" x14ac:dyDescent="0.2">
      <c r="A8" s="103"/>
      <c r="B8" s="106"/>
      <c r="C8" s="106"/>
      <c r="D8" s="104"/>
      <c r="E8" s="111"/>
      <c r="F8" s="106"/>
      <c r="G8" s="308"/>
      <c r="H8" s="108"/>
      <c r="I8" s="309"/>
      <c r="J8" s="109"/>
      <c r="K8" s="109"/>
      <c r="L8" s="109">
        <f>+H8*K8</f>
        <v>0</v>
      </c>
      <c r="M8" s="105"/>
      <c r="N8" s="108">
        <f t="shared" si="0"/>
        <v>0</v>
      </c>
      <c r="O8" s="105">
        <f t="shared" si="1"/>
        <v>0</v>
      </c>
      <c r="Y8" s="279"/>
      <c r="Z8" s="277"/>
      <c r="AA8" s="279"/>
      <c r="AB8" s="277"/>
      <c r="AC8" s="279"/>
      <c r="AD8" s="277"/>
      <c r="AE8" s="279"/>
      <c r="AF8" s="277"/>
    </row>
    <row r="9" spans="1:32" ht="15.75" hidden="1" x14ac:dyDescent="0.2">
      <c r="A9" s="103"/>
      <c r="B9" s="287"/>
      <c r="C9" s="104"/>
      <c r="D9" s="104"/>
      <c r="E9" s="111"/>
      <c r="F9" s="106"/>
      <c r="G9" s="308"/>
      <c r="H9" s="108"/>
      <c r="I9" s="309"/>
      <c r="J9" s="109"/>
      <c r="K9" s="109"/>
      <c r="L9" s="109">
        <f>+K9</f>
        <v>0</v>
      </c>
      <c r="M9" s="105"/>
      <c r="N9" s="108">
        <f t="shared" si="0"/>
        <v>0</v>
      </c>
      <c r="O9" s="105"/>
      <c r="Y9" s="279"/>
      <c r="Z9" s="277"/>
      <c r="AA9" s="279"/>
      <c r="AB9" s="277"/>
      <c r="AC9" s="279"/>
      <c r="AD9" s="277"/>
      <c r="AE9" s="279"/>
      <c r="AF9" s="277"/>
    </row>
    <row r="10" spans="1:32" ht="15.75" hidden="1" x14ac:dyDescent="0.2">
      <c r="A10" s="103"/>
      <c r="B10" s="287"/>
      <c r="C10" s="104"/>
      <c r="D10" s="106"/>
      <c r="E10" s="111"/>
      <c r="F10" s="106"/>
      <c r="G10" s="239"/>
      <c r="H10" s="108"/>
      <c r="I10" s="108"/>
      <c r="J10" s="109"/>
      <c r="K10" s="109"/>
      <c r="L10" s="109">
        <f>+H10*K10</f>
        <v>0</v>
      </c>
      <c r="M10" s="109"/>
      <c r="N10" s="108">
        <f t="shared" si="0"/>
        <v>0</v>
      </c>
      <c r="O10" s="105">
        <f t="shared" si="1"/>
        <v>0</v>
      </c>
      <c r="Y10" s="279"/>
      <c r="Z10" s="277"/>
      <c r="AA10" s="279"/>
      <c r="AB10" s="277"/>
      <c r="AC10" s="279"/>
      <c r="AD10" s="277"/>
      <c r="AE10" s="279"/>
      <c r="AF10" s="277"/>
    </row>
    <row r="11" spans="1:32" ht="15.75" hidden="1" x14ac:dyDescent="0.2">
      <c r="A11" s="103"/>
      <c r="B11" s="110"/>
      <c r="C11" s="106"/>
      <c r="D11" s="106"/>
      <c r="E11" s="111"/>
      <c r="F11" s="106"/>
      <c r="G11" s="239"/>
      <c r="H11" s="108"/>
      <c r="I11" s="108"/>
      <c r="J11" s="109"/>
      <c r="K11" s="109"/>
      <c r="L11" s="109">
        <f>+H11*K11</f>
        <v>0</v>
      </c>
      <c r="M11" s="109"/>
      <c r="N11" s="108"/>
      <c r="O11" s="105"/>
      <c r="Y11" s="280"/>
      <c r="Z11" s="278"/>
      <c r="AA11" s="280"/>
      <c r="AB11" s="278"/>
      <c r="AC11" s="280"/>
      <c r="AD11" s="278"/>
      <c r="AE11" s="280"/>
      <c r="AF11" s="278"/>
    </row>
    <row r="12" spans="1:32" ht="15.75" x14ac:dyDescent="0.2">
      <c r="B12" s="113" t="s">
        <v>554</v>
      </c>
      <c r="C12" s="114"/>
      <c r="D12" s="114"/>
      <c r="E12" s="258"/>
      <c r="F12" s="114"/>
      <c r="G12" s="115"/>
      <c r="H12" s="116">
        <f>SUM(H4:H11)</f>
        <v>200</v>
      </c>
      <c r="I12" s="116">
        <f>SUM(I4:I11)</f>
        <v>700</v>
      </c>
      <c r="J12" s="117"/>
      <c r="K12" s="118"/>
      <c r="L12" s="119">
        <f>SUM(L4:L11)</f>
        <v>678000000</v>
      </c>
      <c r="M12" s="120"/>
      <c r="N12" s="120"/>
      <c r="O12" s="119">
        <f>SUM(O4:O11)</f>
        <v>678000000</v>
      </c>
      <c r="Z12" s="119">
        <f>SUM(Z4:Z11)</f>
        <v>0</v>
      </c>
      <c r="AB12" s="119">
        <f>SUM(AB4:AB11)</f>
        <v>0</v>
      </c>
      <c r="AD12" s="119">
        <f>SUM(AD4:AD11)</f>
        <v>0</v>
      </c>
      <c r="AF12" s="119">
        <f>SUM(AF4:AF11)</f>
        <v>0</v>
      </c>
    </row>
    <row r="15" spans="1:32" x14ac:dyDescent="0.2">
      <c r="X15" s="257"/>
    </row>
    <row r="16" spans="1:32" x14ac:dyDescent="0.2">
      <c r="X16" s="257"/>
    </row>
    <row r="18" spans="3:24" ht="15" x14ac:dyDescent="0.25">
      <c r="U18" s="262" t="str">
        <f>+S24</f>
        <v>Población objeto</v>
      </c>
      <c r="V18" s="274" t="s">
        <v>739</v>
      </c>
      <c r="W18" s="95" t="s">
        <v>742</v>
      </c>
    </row>
    <row r="19" spans="3:24" x14ac:dyDescent="0.2">
      <c r="U19" s="269" t="str">
        <f>+CONCATENATE(W18," ",S27," ",S346," ",S46," ",S46," ",S46," ",S46," ",S46," ",S46)</f>
        <v xml:space="preserve">De acuerdo a la estrategia priorizada  se atiende a grupos familiares,       </v>
      </c>
      <c r="V19" s="257"/>
    </row>
    <row r="20" spans="3:24" x14ac:dyDescent="0.2">
      <c r="U20" s="269"/>
    </row>
    <row r="21" spans="3:24" ht="15" x14ac:dyDescent="0.25">
      <c r="U21" s="262" t="str">
        <f>+U24</f>
        <v>Actividades</v>
      </c>
      <c r="V21" s="274" t="s">
        <v>739</v>
      </c>
      <c r="W21" s="95" t="s">
        <v>738</v>
      </c>
    </row>
    <row r="22" spans="3:24" x14ac:dyDescent="0.2">
      <c r="V22" s="275" t="s">
        <v>740</v>
      </c>
      <c r="W22" s="95" t="s">
        <v>758</v>
      </c>
    </row>
    <row r="23" spans="3:24" x14ac:dyDescent="0.2">
      <c r="U23" s="95" t="str">
        <f>+CONCATENATE(W21," ",U27," ",U46," ",U46," ",U46," ",U46," ",U46," ",U46," ",U46," ",W22)</f>
        <v>Con el presente proyecto se pretende ejecutar las estrategias:  Medellin Me Cuida Convivncia (Familias Fuertes y Resilientes):  conductas protectoras en convivencia y la prevención de violencias        . Los costos de las estrategias contemplan costos directos, costos indirectos e interventoría integral.</v>
      </c>
    </row>
    <row r="24" spans="3:24" ht="26.25" customHeight="1" x14ac:dyDescent="0.2">
      <c r="D24" s="122" t="s">
        <v>732</v>
      </c>
      <c r="E24" s="121" t="s">
        <v>672</v>
      </c>
      <c r="F24" s="121" t="s">
        <v>493</v>
      </c>
      <c r="G24" s="121" t="s">
        <v>491</v>
      </c>
      <c r="H24" s="121" t="s">
        <v>555</v>
      </c>
      <c r="I24" s="121" t="s">
        <v>556</v>
      </c>
      <c r="J24" s="102" t="s">
        <v>557</v>
      </c>
      <c r="K24" s="102" t="s">
        <v>558</v>
      </c>
      <c r="L24" s="102" t="s">
        <v>559</v>
      </c>
      <c r="M24" s="102" t="s">
        <v>560</v>
      </c>
      <c r="N24" s="102" t="s">
        <v>561</v>
      </c>
      <c r="O24" s="102" t="s">
        <v>562</v>
      </c>
      <c r="P24" s="102" t="s">
        <v>499</v>
      </c>
      <c r="S24" s="261" t="s">
        <v>717</v>
      </c>
      <c r="T24" s="261"/>
      <c r="U24" s="261" t="s">
        <v>731</v>
      </c>
      <c r="X24" s="257"/>
    </row>
    <row r="25" spans="3:24" ht="12.75" x14ac:dyDescent="0.2">
      <c r="C25" s="95">
        <v>1</v>
      </c>
      <c r="D25" s="218">
        <v>425000</v>
      </c>
      <c r="E25" s="259">
        <v>50</v>
      </c>
      <c r="F25" s="218" t="s">
        <v>605</v>
      </c>
      <c r="G25" s="123" t="s">
        <v>548</v>
      </c>
      <c r="H25" s="124" t="s">
        <v>548</v>
      </c>
      <c r="I25" s="124" t="s">
        <v>563</v>
      </c>
      <c r="J25" s="125" t="s">
        <v>549</v>
      </c>
      <c r="K25" s="126" t="s">
        <v>550</v>
      </c>
      <c r="L25" s="125" t="s">
        <v>551</v>
      </c>
      <c r="M25" s="125" t="s">
        <v>552</v>
      </c>
      <c r="N25" s="126" t="s">
        <v>553</v>
      </c>
      <c r="O25" s="125" t="s">
        <v>508</v>
      </c>
      <c r="P25" s="126" t="s">
        <v>507</v>
      </c>
      <c r="S25" s="95" t="s">
        <v>734</v>
      </c>
      <c r="U25" s="281" t="s">
        <v>723</v>
      </c>
    </row>
    <row r="26" spans="3:24" ht="12.75" x14ac:dyDescent="0.2">
      <c r="C26" s="95">
        <v>2</v>
      </c>
      <c r="D26" s="220">
        <v>12000000</v>
      </c>
      <c r="E26" s="260">
        <v>4</v>
      </c>
      <c r="F26" s="220" t="s">
        <v>620</v>
      </c>
      <c r="G26" s="123" t="str">
        <f>+F69</f>
        <v>L.Señas</v>
      </c>
      <c r="H26" s="124" t="s">
        <v>675</v>
      </c>
      <c r="I26" s="124" t="s">
        <v>691</v>
      </c>
      <c r="J26" s="125" t="s">
        <v>549</v>
      </c>
      <c r="K26" s="126" t="s">
        <v>550</v>
      </c>
      <c r="L26" s="125" t="s">
        <v>551</v>
      </c>
      <c r="M26" s="125" t="s">
        <v>552</v>
      </c>
      <c r="N26" s="126" t="s">
        <v>553</v>
      </c>
      <c r="O26" s="125" t="s">
        <v>508</v>
      </c>
      <c r="P26" s="126" t="s">
        <v>507</v>
      </c>
      <c r="S26" s="95" t="s">
        <v>734</v>
      </c>
      <c r="U26" s="282" t="s">
        <v>748</v>
      </c>
      <c r="X26" s="257"/>
    </row>
    <row r="27" spans="3:24" ht="12.75" x14ac:dyDescent="0.2">
      <c r="C27" s="95">
        <v>3</v>
      </c>
      <c r="D27" s="218">
        <v>3390000</v>
      </c>
      <c r="E27" s="259">
        <v>100</v>
      </c>
      <c r="F27" s="218" t="s">
        <v>607</v>
      </c>
      <c r="G27" s="152" t="s">
        <v>528</v>
      </c>
      <c r="H27" s="153" t="s">
        <v>564</v>
      </c>
      <c r="I27" s="153" t="s">
        <v>677</v>
      </c>
      <c r="J27" s="154" t="s">
        <v>529</v>
      </c>
      <c r="K27" s="155" t="s">
        <v>530</v>
      </c>
      <c r="L27" s="154" t="s">
        <v>531</v>
      </c>
      <c r="M27" s="154" t="s">
        <v>532</v>
      </c>
      <c r="N27" s="155" t="s">
        <v>533</v>
      </c>
      <c r="O27" s="154" t="s">
        <v>516</v>
      </c>
      <c r="P27" s="155" t="s">
        <v>507</v>
      </c>
      <c r="S27" s="95" t="s">
        <v>735</v>
      </c>
      <c r="U27" s="281" t="s">
        <v>741</v>
      </c>
      <c r="X27" s="257"/>
    </row>
    <row r="28" spans="3:24" ht="12.75" x14ac:dyDescent="0.2">
      <c r="C28" s="95">
        <v>4</v>
      </c>
      <c r="D28" s="218">
        <v>60000000</v>
      </c>
      <c r="E28" s="259">
        <v>2</v>
      </c>
      <c r="F28" s="218" t="s">
        <v>673</v>
      </c>
      <c r="G28" s="152" t="str">
        <f>+F57</f>
        <v>Escuch</v>
      </c>
      <c r="H28" s="152" t="s">
        <v>611</v>
      </c>
      <c r="I28" s="153" t="s">
        <v>678</v>
      </c>
      <c r="J28" s="154" t="s">
        <v>529</v>
      </c>
      <c r="K28" s="155" t="s">
        <v>530</v>
      </c>
      <c r="L28" s="154" t="s">
        <v>531</v>
      </c>
      <c r="M28" s="154" t="s">
        <v>532</v>
      </c>
      <c r="N28" s="155" t="s">
        <v>533</v>
      </c>
      <c r="O28" s="154" t="s">
        <v>516</v>
      </c>
      <c r="P28" s="155" t="s">
        <v>507</v>
      </c>
      <c r="S28" s="95" t="s">
        <v>720</v>
      </c>
      <c r="U28" s="282" t="s">
        <v>724</v>
      </c>
    </row>
    <row r="29" spans="3:24" ht="12.75" x14ac:dyDescent="0.2">
      <c r="C29" s="95">
        <v>5</v>
      </c>
      <c r="D29" s="218">
        <v>96000000</v>
      </c>
      <c r="E29" s="259">
        <v>1</v>
      </c>
      <c r="F29" s="218" t="s">
        <v>510</v>
      </c>
      <c r="G29" s="127" t="s">
        <v>509</v>
      </c>
      <c r="H29" s="128" t="s">
        <v>565</v>
      </c>
      <c r="I29" s="128" t="s">
        <v>679</v>
      </c>
      <c r="J29" s="129" t="s">
        <v>511</v>
      </c>
      <c r="K29" s="130" t="s">
        <v>512</v>
      </c>
      <c r="L29" s="129" t="s">
        <v>513</v>
      </c>
      <c r="M29" s="129" t="s">
        <v>514</v>
      </c>
      <c r="N29" s="130" t="s">
        <v>515</v>
      </c>
      <c r="O29" s="129" t="s">
        <v>516</v>
      </c>
      <c r="P29" s="130" t="s">
        <v>507</v>
      </c>
      <c r="S29" s="95" t="s">
        <v>720</v>
      </c>
      <c r="U29" s="281" t="s">
        <v>757</v>
      </c>
    </row>
    <row r="30" spans="3:24" ht="12.75" x14ac:dyDescent="0.2">
      <c r="C30" s="95">
        <v>6</v>
      </c>
      <c r="D30" s="219">
        <v>130000000</v>
      </c>
      <c r="E30" s="259">
        <v>1</v>
      </c>
      <c r="F30" s="219" t="s">
        <v>605</v>
      </c>
      <c r="G30" s="206" t="s">
        <v>566</v>
      </c>
      <c r="H30" s="207" t="s">
        <v>567</v>
      </c>
      <c r="I30" s="207" t="s">
        <v>680</v>
      </c>
      <c r="J30" s="208" t="s">
        <v>518</v>
      </c>
      <c r="K30" s="209" t="s">
        <v>519</v>
      </c>
      <c r="L30" s="208" t="s">
        <v>520</v>
      </c>
      <c r="M30" s="208" t="s">
        <v>521</v>
      </c>
      <c r="N30" s="209" t="s">
        <v>522</v>
      </c>
      <c r="O30" s="208" t="s">
        <v>516</v>
      </c>
      <c r="P30" s="209" t="s">
        <v>507</v>
      </c>
      <c r="S30" s="95" t="s">
        <v>767</v>
      </c>
      <c r="U30" s="281" t="s">
        <v>725</v>
      </c>
    </row>
    <row r="31" spans="3:24" ht="12.75" x14ac:dyDescent="0.2">
      <c r="C31" s="95">
        <v>7</v>
      </c>
      <c r="D31" s="218">
        <v>375000</v>
      </c>
      <c r="E31" s="259">
        <v>50</v>
      </c>
      <c r="F31" s="218" t="s">
        <v>605</v>
      </c>
      <c r="G31" s="207" t="s">
        <v>568</v>
      </c>
      <c r="H31" s="206" t="s">
        <v>517</v>
      </c>
      <c r="I31" s="207" t="s">
        <v>681</v>
      </c>
      <c r="J31" s="208" t="s">
        <v>518</v>
      </c>
      <c r="K31" s="209" t="s">
        <v>519</v>
      </c>
      <c r="L31" s="208" t="s">
        <v>520</v>
      </c>
      <c r="M31" s="208" t="s">
        <v>521</v>
      </c>
      <c r="N31" s="209" t="s">
        <v>522</v>
      </c>
      <c r="O31" s="208" t="s">
        <v>516</v>
      </c>
      <c r="P31" s="209" t="s">
        <v>507</v>
      </c>
      <c r="S31" s="95" t="s">
        <v>766</v>
      </c>
      <c r="U31" s="282" t="s">
        <v>726</v>
      </c>
    </row>
    <row r="32" spans="3:24" ht="12.75" x14ac:dyDescent="0.2">
      <c r="C32" s="95">
        <v>8</v>
      </c>
      <c r="D32" s="221">
        <v>150000</v>
      </c>
      <c r="E32" s="260">
        <v>400</v>
      </c>
      <c r="F32" s="221" t="s">
        <v>605</v>
      </c>
      <c r="G32" s="206" t="s">
        <v>617</v>
      </c>
      <c r="H32" s="207" t="s">
        <v>674</v>
      </c>
      <c r="I32" s="207" t="s">
        <v>682</v>
      </c>
      <c r="J32" s="208" t="s">
        <v>518</v>
      </c>
      <c r="K32" s="209" t="s">
        <v>519</v>
      </c>
      <c r="L32" s="208" t="s">
        <v>520</v>
      </c>
      <c r="M32" s="208" t="s">
        <v>521</v>
      </c>
      <c r="N32" s="209" t="s">
        <v>522</v>
      </c>
      <c r="O32" s="208" t="s">
        <v>516</v>
      </c>
      <c r="P32" s="209" t="s">
        <v>507</v>
      </c>
      <c r="S32" s="95" t="s">
        <v>765</v>
      </c>
      <c r="U32" s="282" t="s">
        <v>727</v>
      </c>
    </row>
    <row r="33" spans="3:21" ht="12.75" x14ac:dyDescent="0.2">
      <c r="C33" s="95">
        <v>9</v>
      </c>
      <c r="D33" s="218">
        <v>516188941</v>
      </c>
      <c r="E33" s="259">
        <v>500</v>
      </c>
      <c r="F33" s="222" t="s">
        <v>607</v>
      </c>
      <c r="G33" s="214" t="str">
        <f>+F53</f>
        <v>MMC-Salud</v>
      </c>
      <c r="H33" s="214" t="s">
        <v>606</v>
      </c>
      <c r="I33" s="215" t="s">
        <v>683</v>
      </c>
      <c r="J33" s="216" t="s">
        <v>523</v>
      </c>
      <c r="K33" s="217" t="s">
        <v>524</v>
      </c>
      <c r="L33" s="216" t="s">
        <v>525</v>
      </c>
      <c r="M33" s="216" t="s">
        <v>526</v>
      </c>
      <c r="N33" s="217" t="s">
        <v>527</v>
      </c>
      <c r="O33" s="216" t="s">
        <v>516</v>
      </c>
      <c r="P33" s="217" t="s">
        <v>507</v>
      </c>
      <c r="U33" s="281" t="s">
        <v>753</v>
      </c>
    </row>
    <row r="34" spans="3:21" ht="12.75" x14ac:dyDescent="0.2">
      <c r="C34" s="95">
        <v>10</v>
      </c>
      <c r="D34" s="218">
        <v>308000</v>
      </c>
      <c r="E34" s="259">
        <v>200</v>
      </c>
      <c r="F34" s="222" t="s">
        <v>605</v>
      </c>
      <c r="G34" s="134" t="s">
        <v>569</v>
      </c>
      <c r="H34" s="135" t="s">
        <v>570</v>
      </c>
      <c r="I34" s="135" t="s">
        <v>736</v>
      </c>
      <c r="J34" s="136" t="s">
        <v>536</v>
      </c>
      <c r="K34" s="137" t="s">
        <v>537</v>
      </c>
      <c r="L34" s="136" t="s">
        <v>538</v>
      </c>
      <c r="M34" s="136" t="s">
        <v>539</v>
      </c>
      <c r="N34" s="137" t="s">
        <v>540</v>
      </c>
      <c r="O34" s="136" t="s">
        <v>516</v>
      </c>
      <c r="P34" s="137" t="s">
        <v>507</v>
      </c>
      <c r="S34" s="95" t="s">
        <v>764</v>
      </c>
      <c r="U34" s="281" t="s">
        <v>752</v>
      </c>
    </row>
    <row r="35" spans="3:21" ht="12.75" x14ac:dyDescent="0.2">
      <c r="C35" s="95">
        <v>11</v>
      </c>
      <c r="D35" s="218">
        <v>1332900</v>
      </c>
      <c r="E35" s="259">
        <v>100</v>
      </c>
      <c r="F35" s="222" t="s">
        <v>605</v>
      </c>
      <c r="G35" s="134" t="s">
        <v>541</v>
      </c>
      <c r="H35" s="135" t="s">
        <v>571</v>
      </c>
      <c r="I35" s="135" t="s">
        <v>684</v>
      </c>
      <c r="J35" s="136" t="s">
        <v>536</v>
      </c>
      <c r="K35" s="137" t="s">
        <v>537</v>
      </c>
      <c r="L35" s="136" t="s">
        <v>538</v>
      </c>
      <c r="M35" s="136" t="s">
        <v>539</v>
      </c>
      <c r="N35" s="137" t="s">
        <v>540</v>
      </c>
      <c r="O35" s="136" t="s">
        <v>516</v>
      </c>
      <c r="P35" s="137" t="s">
        <v>507</v>
      </c>
      <c r="S35" s="95" t="s">
        <v>763</v>
      </c>
      <c r="U35" s="281" t="s">
        <v>754</v>
      </c>
    </row>
    <row r="36" spans="3:21" ht="12.75" x14ac:dyDescent="0.2">
      <c r="C36" s="95">
        <v>12</v>
      </c>
      <c r="D36" s="218">
        <v>1080000</v>
      </c>
      <c r="E36" s="259">
        <v>200</v>
      </c>
      <c r="F36" s="222" t="s">
        <v>605</v>
      </c>
      <c r="G36" s="134" t="s">
        <v>572</v>
      </c>
      <c r="H36" s="135" t="s">
        <v>573</v>
      </c>
      <c r="I36" s="135" t="s">
        <v>687</v>
      </c>
      <c r="J36" s="136" t="s">
        <v>536</v>
      </c>
      <c r="K36" s="137" t="s">
        <v>537</v>
      </c>
      <c r="L36" s="136" t="s">
        <v>538</v>
      </c>
      <c r="M36" s="136" t="s">
        <v>539</v>
      </c>
      <c r="N36" s="137" t="s">
        <v>540</v>
      </c>
      <c r="O36" s="136" t="s">
        <v>516</v>
      </c>
      <c r="P36" s="137" t="s">
        <v>507</v>
      </c>
      <c r="S36" s="95" t="s">
        <v>762</v>
      </c>
      <c r="U36" s="281" t="s">
        <v>755</v>
      </c>
    </row>
    <row r="37" spans="3:21" ht="12.75" x14ac:dyDescent="0.2">
      <c r="C37" s="95">
        <v>13</v>
      </c>
      <c r="D37" s="218">
        <v>300000</v>
      </c>
      <c r="E37" s="259">
        <v>40</v>
      </c>
      <c r="F37" s="222" t="s">
        <v>605</v>
      </c>
      <c r="G37" s="134" t="s">
        <v>574</v>
      </c>
      <c r="H37" s="135" t="s">
        <v>575</v>
      </c>
      <c r="I37" s="135" t="s">
        <v>686</v>
      </c>
      <c r="J37" s="136" t="s">
        <v>536</v>
      </c>
      <c r="K37" s="137" t="s">
        <v>537</v>
      </c>
      <c r="L37" s="136" t="s">
        <v>538</v>
      </c>
      <c r="M37" s="136" t="s">
        <v>539</v>
      </c>
      <c r="N37" s="137" t="s">
        <v>540</v>
      </c>
      <c r="O37" s="136" t="s">
        <v>516</v>
      </c>
      <c r="P37" s="137" t="s">
        <v>507</v>
      </c>
      <c r="U37" s="282" t="s">
        <v>756</v>
      </c>
    </row>
    <row r="38" spans="3:21" ht="12.75" x14ac:dyDescent="0.2">
      <c r="C38" s="95">
        <v>14</v>
      </c>
      <c r="D38" s="218">
        <v>199260000</v>
      </c>
      <c r="E38" s="259">
        <v>1</v>
      </c>
      <c r="F38" s="219" t="s">
        <v>425</v>
      </c>
      <c r="G38" s="138" t="s">
        <v>576</v>
      </c>
      <c r="H38" s="139" t="s">
        <v>577</v>
      </c>
      <c r="I38" s="140" t="s">
        <v>685</v>
      </c>
      <c r="J38" s="141" t="s">
        <v>578</v>
      </c>
      <c r="K38" s="142" t="s">
        <v>579</v>
      </c>
      <c r="L38" s="141" t="s">
        <v>580</v>
      </c>
      <c r="M38" s="141" t="s">
        <v>581</v>
      </c>
      <c r="N38" s="142" t="s">
        <v>582</v>
      </c>
      <c r="O38" s="141" t="s">
        <v>516</v>
      </c>
      <c r="P38" s="142" t="s">
        <v>507</v>
      </c>
      <c r="U38" s="282" t="s">
        <v>728</v>
      </c>
    </row>
    <row r="39" spans="3:21" ht="12.75" x14ac:dyDescent="0.2">
      <c r="C39" s="95">
        <v>15</v>
      </c>
      <c r="D39" s="218">
        <v>2500000</v>
      </c>
      <c r="E39" s="259">
        <v>30</v>
      </c>
      <c r="F39" s="219" t="s">
        <v>605</v>
      </c>
      <c r="G39" s="143" t="s">
        <v>583</v>
      </c>
      <c r="H39" s="144" t="s">
        <v>584</v>
      </c>
      <c r="I39" s="144" t="s">
        <v>688</v>
      </c>
      <c r="J39" s="145" t="s">
        <v>585</v>
      </c>
      <c r="K39" s="146" t="s">
        <v>586</v>
      </c>
      <c r="L39" s="145"/>
      <c r="M39" s="145" t="s">
        <v>587</v>
      </c>
      <c r="N39" s="146" t="s">
        <v>588</v>
      </c>
      <c r="O39" s="145" t="s">
        <v>516</v>
      </c>
      <c r="P39" s="146" t="s">
        <v>507</v>
      </c>
      <c r="S39" s="95" t="s">
        <v>721</v>
      </c>
      <c r="U39" s="281" t="s">
        <v>749</v>
      </c>
    </row>
    <row r="40" spans="3:21" ht="12.75" x14ac:dyDescent="0.2">
      <c r="C40" s="95">
        <v>16</v>
      </c>
      <c r="D40" s="218">
        <v>125000</v>
      </c>
      <c r="E40" s="259">
        <v>300</v>
      </c>
      <c r="F40" s="219" t="s">
        <v>605</v>
      </c>
      <c r="G40" s="112" t="s">
        <v>589</v>
      </c>
      <c r="H40" s="147" t="s">
        <v>590</v>
      </c>
      <c r="I40" s="147" t="s">
        <v>737</v>
      </c>
      <c r="J40" s="148" t="s">
        <v>542</v>
      </c>
      <c r="K40" s="149" t="s">
        <v>543</v>
      </c>
      <c r="L40" s="148" t="s">
        <v>544</v>
      </c>
      <c r="M40" s="148" t="s">
        <v>545</v>
      </c>
      <c r="N40" s="149" t="s">
        <v>546</v>
      </c>
      <c r="O40" s="148" t="s">
        <v>547</v>
      </c>
      <c r="P40" s="149" t="s">
        <v>507</v>
      </c>
      <c r="S40" s="95" t="s">
        <v>760</v>
      </c>
      <c r="U40" s="281" t="s">
        <v>751</v>
      </c>
    </row>
    <row r="41" spans="3:21" ht="12.75" x14ac:dyDescent="0.2">
      <c r="C41" s="95">
        <v>17</v>
      </c>
      <c r="D41" s="218">
        <v>166000</v>
      </c>
      <c r="E41" s="259">
        <v>300</v>
      </c>
      <c r="F41" s="219" t="s">
        <v>605</v>
      </c>
      <c r="G41" s="112" t="s">
        <v>591</v>
      </c>
      <c r="H41" s="147" t="s">
        <v>592</v>
      </c>
      <c r="I41" s="147" t="s">
        <v>689</v>
      </c>
      <c r="J41" s="148" t="s">
        <v>542</v>
      </c>
      <c r="K41" s="149" t="s">
        <v>543</v>
      </c>
      <c r="L41" s="148" t="s">
        <v>544</v>
      </c>
      <c r="M41" s="148" t="s">
        <v>545</v>
      </c>
      <c r="N41" s="149" t="s">
        <v>546</v>
      </c>
      <c r="O41" s="148" t="s">
        <v>547</v>
      </c>
      <c r="P41" s="149" t="s">
        <v>507</v>
      </c>
      <c r="S41" s="95" t="s">
        <v>761</v>
      </c>
      <c r="U41" s="281" t="s">
        <v>718</v>
      </c>
    </row>
    <row r="42" spans="3:21" ht="12.75" x14ac:dyDescent="0.2">
      <c r="C42" s="95">
        <v>18</v>
      </c>
      <c r="D42" s="218">
        <v>2650000</v>
      </c>
      <c r="E42" s="259">
        <v>50</v>
      </c>
      <c r="F42" s="219" t="s">
        <v>605</v>
      </c>
      <c r="G42" s="150" t="s">
        <v>593</v>
      </c>
      <c r="H42" s="131" t="s">
        <v>594</v>
      </c>
      <c r="I42" s="131" t="s">
        <v>690</v>
      </c>
      <c r="J42" s="132" t="s">
        <v>523</v>
      </c>
      <c r="K42" s="133" t="s">
        <v>524</v>
      </c>
      <c r="L42" s="132" t="s">
        <v>525</v>
      </c>
      <c r="M42" s="132" t="s">
        <v>526</v>
      </c>
      <c r="N42" s="133" t="s">
        <v>527</v>
      </c>
      <c r="O42" s="132" t="s">
        <v>516</v>
      </c>
      <c r="P42" s="133" t="s">
        <v>507</v>
      </c>
      <c r="S42" s="95" t="s">
        <v>722</v>
      </c>
      <c r="U42" s="281" t="s">
        <v>719</v>
      </c>
    </row>
    <row r="43" spans="3:21" ht="12.75" x14ac:dyDescent="0.2">
      <c r="C43" s="95">
        <v>19</v>
      </c>
      <c r="D43" s="218">
        <f>+K83</f>
        <v>146781000</v>
      </c>
      <c r="E43" s="259">
        <v>400</v>
      </c>
      <c r="F43" s="219" t="s">
        <v>605</v>
      </c>
      <c r="G43" s="151" t="s">
        <v>534</v>
      </c>
      <c r="H43" s="131" t="s">
        <v>595</v>
      </c>
      <c r="I43" s="131" t="s">
        <v>693</v>
      </c>
      <c r="J43" s="132" t="s">
        <v>523</v>
      </c>
      <c r="K43" s="133" t="s">
        <v>524</v>
      </c>
      <c r="L43" s="132" t="s">
        <v>525</v>
      </c>
      <c r="M43" s="132" t="s">
        <v>526</v>
      </c>
      <c r="N43" s="133" t="s">
        <v>527</v>
      </c>
      <c r="O43" s="132" t="s">
        <v>516</v>
      </c>
      <c r="P43" s="133" t="s">
        <v>507</v>
      </c>
      <c r="S43" s="95" t="s">
        <v>759</v>
      </c>
      <c r="U43" s="281" t="s">
        <v>750</v>
      </c>
    </row>
    <row r="44" spans="3:21" ht="12.75" x14ac:dyDescent="0.2">
      <c r="C44" s="95">
        <v>20</v>
      </c>
      <c r="D44" s="220">
        <v>47000000</v>
      </c>
      <c r="E44" s="260">
        <v>700</v>
      </c>
      <c r="F44" s="220" t="s">
        <v>605</v>
      </c>
      <c r="G44" s="151" t="str">
        <f>+F71</f>
        <v>R. Lab</v>
      </c>
      <c r="H44" s="131" t="s">
        <v>692</v>
      </c>
      <c r="I44" s="131" t="s">
        <v>694</v>
      </c>
      <c r="J44" s="132" t="s">
        <v>523</v>
      </c>
      <c r="K44" s="133" t="s">
        <v>524</v>
      </c>
      <c r="L44" s="132" t="s">
        <v>525</v>
      </c>
      <c r="M44" s="132" t="s">
        <v>526</v>
      </c>
      <c r="N44" s="133" t="s">
        <v>527</v>
      </c>
      <c r="O44" s="132" t="s">
        <v>516</v>
      </c>
      <c r="P44" s="133" t="s">
        <v>507</v>
      </c>
      <c r="U44" s="282" t="s">
        <v>729</v>
      </c>
    </row>
    <row r="45" spans="3:21" ht="12.75" x14ac:dyDescent="0.2">
      <c r="C45" s="95">
        <v>21</v>
      </c>
      <c r="D45" s="218">
        <v>230000000</v>
      </c>
      <c r="E45" s="259">
        <v>1</v>
      </c>
      <c r="F45" s="219" t="s">
        <v>425</v>
      </c>
      <c r="G45" s="210" t="s">
        <v>500</v>
      </c>
      <c r="H45" s="211" t="s">
        <v>596</v>
      </c>
      <c r="I45" s="211" t="s">
        <v>676</v>
      </c>
      <c r="J45" s="212" t="s">
        <v>501</v>
      </c>
      <c r="K45" s="213" t="s">
        <v>502</v>
      </c>
      <c r="L45" s="212" t="s">
        <v>503</v>
      </c>
      <c r="M45" s="212" t="s">
        <v>504</v>
      </c>
      <c r="N45" s="213" t="s">
        <v>505</v>
      </c>
      <c r="O45" s="212" t="s">
        <v>506</v>
      </c>
      <c r="P45" s="213" t="s">
        <v>507</v>
      </c>
      <c r="U45" s="281" t="s">
        <v>730</v>
      </c>
    </row>
    <row r="46" spans="3:21" x14ac:dyDescent="0.2">
      <c r="F46" s="95"/>
    </row>
    <row r="47" spans="3:21" x14ac:dyDescent="0.2">
      <c r="C47" s="288"/>
      <c r="F47" s="95"/>
    </row>
    <row r="50" spans="5:16" ht="15" x14ac:dyDescent="0.25">
      <c r="E50" s="162"/>
      <c r="F50" s="161"/>
      <c r="G50" s="156" t="s">
        <v>597</v>
      </c>
      <c r="H50" s="157" t="s">
        <v>598</v>
      </c>
      <c r="I50" s="157" t="s">
        <v>599</v>
      </c>
      <c r="J50" s="157" t="s">
        <v>600</v>
      </c>
      <c r="K50" s="158" t="s">
        <v>601</v>
      </c>
      <c r="L50" s="157" t="s">
        <v>602</v>
      </c>
      <c r="M50" s="157"/>
      <c r="N50" s="157"/>
      <c r="O50" s="157"/>
      <c r="P50" s="159" t="s">
        <v>603</v>
      </c>
    </row>
    <row r="51" spans="5:16" ht="15" x14ac:dyDescent="0.25">
      <c r="E51" s="162">
        <v>1</v>
      </c>
      <c r="F51" s="205" t="s">
        <v>604</v>
      </c>
      <c r="G51" s="163">
        <v>2208776.62</v>
      </c>
      <c r="H51" s="163">
        <f>+G51*13%</f>
        <v>287140.96060000005</v>
      </c>
      <c r="I51" s="163">
        <f>+H51+G51</f>
        <v>2495917.5806</v>
      </c>
      <c r="J51" s="163">
        <f>+I51*1.06</f>
        <v>2645672.6354360003</v>
      </c>
      <c r="K51" s="164">
        <v>2650000</v>
      </c>
      <c r="L51" s="161">
        <v>50</v>
      </c>
      <c r="M51" s="161" t="s">
        <v>605</v>
      </c>
      <c r="N51" s="161"/>
      <c r="O51" s="161"/>
      <c r="P51" s="160">
        <f>+L51*K51</f>
        <v>132500000</v>
      </c>
    </row>
    <row r="52" spans="5:16" ht="15" x14ac:dyDescent="0.25">
      <c r="E52" s="162">
        <v>2</v>
      </c>
      <c r="F52" s="205" t="s">
        <v>534</v>
      </c>
      <c r="G52" s="163"/>
      <c r="H52" s="163"/>
      <c r="I52" s="163"/>
      <c r="J52" s="163"/>
      <c r="K52" s="164">
        <f>+P52/L52</f>
        <v>366952.5</v>
      </c>
      <c r="L52" s="161">
        <f>I78*J78+I79*J79+I80*J80+I81*J81+I82*J82</f>
        <v>400</v>
      </c>
      <c r="M52" s="161" t="s">
        <v>605</v>
      </c>
      <c r="N52" s="161"/>
      <c r="O52" s="161"/>
      <c r="P52" s="160">
        <f>+K83</f>
        <v>146781000</v>
      </c>
    </row>
    <row r="53" spans="5:16" ht="15" x14ac:dyDescent="0.25">
      <c r="E53" s="162">
        <v>3</v>
      </c>
      <c r="F53" s="205" t="s">
        <v>606</v>
      </c>
      <c r="G53" s="161"/>
      <c r="H53" s="161"/>
      <c r="I53" s="161"/>
      <c r="J53" s="161"/>
      <c r="K53" s="164">
        <v>516188941</v>
      </c>
      <c r="L53" s="161">
        <v>500</v>
      </c>
      <c r="M53" s="161" t="s">
        <v>607</v>
      </c>
      <c r="N53" s="161"/>
      <c r="O53" s="161"/>
      <c r="P53" s="160">
        <f>+K53</f>
        <v>516188941</v>
      </c>
    </row>
    <row r="54" spans="5:16" ht="15" x14ac:dyDescent="0.25">
      <c r="E54" s="162">
        <v>4</v>
      </c>
      <c r="F54" s="205" t="s">
        <v>608</v>
      </c>
      <c r="G54" s="163">
        <v>80000000</v>
      </c>
      <c r="H54" s="163">
        <f>+G54*13%</f>
        <v>10400000</v>
      </c>
      <c r="I54" s="163">
        <f>+H54+G54</f>
        <v>90400000</v>
      </c>
      <c r="J54" s="163">
        <f>+I54*1.06</f>
        <v>95824000</v>
      </c>
      <c r="K54" s="164">
        <v>96000000</v>
      </c>
      <c r="L54" s="161">
        <v>1</v>
      </c>
      <c r="M54" s="161" t="s">
        <v>510</v>
      </c>
      <c r="N54" s="161"/>
      <c r="O54" s="161"/>
      <c r="P54" s="160">
        <f t="shared" ref="P54:P70" si="6">+L54*K54</f>
        <v>96000000</v>
      </c>
    </row>
    <row r="55" spans="5:16" ht="15" x14ac:dyDescent="0.25">
      <c r="E55" s="162">
        <v>5</v>
      </c>
      <c r="F55" s="205" t="s">
        <v>528</v>
      </c>
      <c r="G55" s="163">
        <v>2830000</v>
      </c>
      <c r="H55" s="163">
        <f>+G55*13%</f>
        <v>367900</v>
      </c>
      <c r="I55" s="163">
        <f>+H55+G55</f>
        <v>3197900</v>
      </c>
      <c r="J55" s="163">
        <f>+I55*1.06</f>
        <v>3389774</v>
      </c>
      <c r="K55" s="164">
        <v>3390000</v>
      </c>
      <c r="L55" s="161">
        <v>100</v>
      </c>
      <c r="M55" s="161" t="s">
        <v>609</v>
      </c>
      <c r="N55" s="161"/>
      <c r="O55" s="161"/>
      <c r="P55" s="160">
        <f t="shared" si="6"/>
        <v>339000000</v>
      </c>
    </row>
    <row r="56" spans="5:16" ht="15" x14ac:dyDescent="0.25">
      <c r="E56" s="162">
        <v>6</v>
      </c>
      <c r="F56" s="205" t="s">
        <v>610</v>
      </c>
      <c r="G56" s="161"/>
      <c r="H56" s="161"/>
      <c r="I56" s="161"/>
      <c r="J56" s="161"/>
      <c r="K56" s="164">
        <v>425000</v>
      </c>
      <c r="L56" s="161">
        <v>50</v>
      </c>
      <c r="M56" s="161" t="s">
        <v>605</v>
      </c>
      <c r="N56" s="161"/>
      <c r="O56" s="161"/>
      <c r="P56" s="160">
        <f t="shared" si="6"/>
        <v>21250000</v>
      </c>
    </row>
    <row r="57" spans="5:16" ht="15" x14ac:dyDescent="0.25">
      <c r="E57" s="162">
        <v>7</v>
      </c>
      <c r="F57" s="205" t="s">
        <v>673</v>
      </c>
      <c r="G57" s="163">
        <f>+J100</f>
        <v>8344305</v>
      </c>
      <c r="H57" s="163">
        <f>+G57*13%</f>
        <v>1084759.6500000001</v>
      </c>
      <c r="I57" s="163">
        <f t="shared" ref="I57:I62" si="7">+H57+G57</f>
        <v>9429064.6500000004</v>
      </c>
      <c r="J57" s="163">
        <f t="shared" ref="J57:J63" si="8">+I57*1.06</f>
        <v>9994808.529000001</v>
      </c>
      <c r="K57" s="164">
        <f>10000000*6</f>
        <v>60000000</v>
      </c>
      <c r="L57" s="161">
        <v>2</v>
      </c>
      <c r="M57" s="161" t="str">
        <f>+F57</f>
        <v>Escuch</v>
      </c>
      <c r="N57" s="161"/>
      <c r="O57" s="161"/>
      <c r="P57" s="160">
        <f t="shared" si="6"/>
        <v>120000000</v>
      </c>
    </row>
    <row r="58" spans="5:16" ht="15" x14ac:dyDescent="0.25">
      <c r="E58" s="162">
        <v>8</v>
      </c>
      <c r="F58" s="205" t="s">
        <v>535</v>
      </c>
      <c r="G58" s="163">
        <v>252700</v>
      </c>
      <c r="H58" s="163">
        <f>+G58*15%</f>
        <v>37905</v>
      </c>
      <c r="I58" s="163">
        <f t="shared" si="7"/>
        <v>290605</v>
      </c>
      <c r="J58" s="163">
        <f t="shared" si="8"/>
        <v>308041.3</v>
      </c>
      <c r="K58" s="164">
        <v>308000</v>
      </c>
      <c r="L58" s="161">
        <v>200</v>
      </c>
      <c r="M58" s="161" t="s">
        <v>605</v>
      </c>
      <c r="N58" s="161"/>
      <c r="O58" s="161"/>
      <c r="P58" s="160">
        <f t="shared" si="6"/>
        <v>61600000</v>
      </c>
    </row>
    <row r="59" spans="5:16" ht="15" x14ac:dyDescent="0.25">
      <c r="E59" s="162">
        <v>9</v>
      </c>
      <c r="F59" s="205" t="s">
        <v>612</v>
      </c>
      <c r="G59" s="163">
        <f>563317*1.6</f>
        <v>901307.20000000007</v>
      </c>
      <c r="H59" s="163">
        <f>+G59*13%</f>
        <v>117169.93600000002</v>
      </c>
      <c r="I59" s="163">
        <f t="shared" si="7"/>
        <v>1018477.1360000001</v>
      </c>
      <c r="J59" s="163">
        <f t="shared" si="8"/>
        <v>1079585.76416</v>
      </c>
      <c r="K59" s="164">
        <v>1080000</v>
      </c>
      <c r="L59" s="161">
        <v>200</v>
      </c>
      <c r="M59" s="161" t="s">
        <v>605</v>
      </c>
      <c r="N59" s="161"/>
      <c r="O59" s="161"/>
      <c r="P59" s="160">
        <f t="shared" si="6"/>
        <v>216000000</v>
      </c>
    </row>
    <row r="60" spans="5:16" ht="15" x14ac:dyDescent="0.25">
      <c r="E60" s="162">
        <v>10</v>
      </c>
      <c r="F60" s="205" t="s">
        <v>541</v>
      </c>
      <c r="G60" s="163">
        <f>695473*1.6</f>
        <v>1112756.8</v>
      </c>
      <c r="H60" s="163">
        <f>+G60*13%</f>
        <v>144658.38400000002</v>
      </c>
      <c r="I60" s="163">
        <f t="shared" si="7"/>
        <v>1257415.1840000001</v>
      </c>
      <c r="J60" s="163">
        <f t="shared" si="8"/>
        <v>1332860.0950400003</v>
      </c>
      <c r="K60" s="164">
        <v>1332900</v>
      </c>
      <c r="L60" s="161">
        <v>100</v>
      </c>
      <c r="M60" s="161" t="s">
        <v>605</v>
      </c>
      <c r="N60" s="161"/>
      <c r="O60" s="161"/>
      <c r="P60" s="160">
        <f t="shared" si="6"/>
        <v>133290000</v>
      </c>
    </row>
    <row r="61" spans="5:16" ht="15" x14ac:dyDescent="0.25">
      <c r="E61" s="162">
        <v>11</v>
      </c>
      <c r="F61" s="205" t="s">
        <v>613</v>
      </c>
      <c r="G61" s="163">
        <v>250443</v>
      </c>
      <c r="H61" s="163">
        <f>+G61*13%</f>
        <v>32557.59</v>
      </c>
      <c r="I61" s="163">
        <f t="shared" si="7"/>
        <v>283000.59000000003</v>
      </c>
      <c r="J61" s="163">
        <f t="shared" si="8"/>
        <v>299980.62540000002</v>
      </c>
      <c r="K61" s="164">
        <v>300000</v>
      </c>
      <c r="L61" s="161">
        <v>40</v>
      </c>
      <c r="M61" s="161" t="s">
        <v>605</v>
      </c>
      <c r="N61" s="161"/>
      <c r="O61" s="161"/>
      <c r="P61" s="160">
        <f t="shared" si="6"/>
        <v>12000000</v>
      </c>
    </row>
    <row r="62" spans="5:16" ht="15" x14ac:dyDescent="0.25">
      <c r="E62" s="162">
        <v>12</v>
      </c>
      <c r="F62" s="205" t="s">
        <v>614</v>
      </c>
      <c r="G62" s="163">
        <f>+(75000*1.25)*1.06</f>
        <v>99375</v>
      </c>
      <c r="H62" s="163">
        <f>+G62*13%</f>
        <v>12918.75</v>
      </c>
      <c r="I62" s="163">
        <f t="shared" si="7"/>
        <v>112293.75</v>
      </c>
      <c r="J62" s="163">
        <f t="shared" si="8"/>
        <v>119031.375</v>
      </c>
      <c r="K62" s="164">
        <v>125000</v>
      </c>
      <c r="L62" s="161">
        <v>300</v>
      </c>
      <c r="M62" s="161" t="s">
        <v>605</v>
      </c>
      <c r="N62" s="161"/>
      <c r="O62" s="161"/>
      <c r="P62" s="160">
        <f t="shared" si="6"/>
        <v>37500000</v>
      </c>
    </row>
    <row r="63" spans="5:16" ht="15" x14ac:dyDescent="0.25">
      <c r="E63" s="162"/>
      <c r="F63" s="205" t="s">
        <v>615</v>
      </c>
      <c r="G63" s="163">
        <f>+(104000*1.25)*1.06</f>
        <v>137800</v>
      </c>
      <c r="H63" s="163">
        <f>+G63*13%</f>
        <v>17914</v>
      </c>
      <c r="I63" s="163">
        <f>+H63+G63</f>
        <v>155714</v>
      </c>
      <c r="J63" s="163">
        <f t="shared" si="8"/>
        <v>165056.84</v>
      </c>
      <c r="K63" s="164">
        <v>166000</v>
      </c>
      <c r="L63" s="161">
        <v>300</v>
      </c>
      <c r="M63" s="161" t="s">
        <v>605</v>
      </c>
      <c r="N63" s="161"/>
      <c r="O63" s="161"/>
      <c r="P63" s="160">
        <f t="shared" si="6"/>
        <v>49800000</v>
      </c>
    </row>
    <row r="64" spans="5:16" ht="15" x14ac:dyDescent="0.25">
      <c r="E64" s="162">
        <v>13</v>
      </c>
      <c r="F64" s="205" t="s">
        <v>583</v>
      </c>
      <c r="G64" s="161"/>
      <c r="H64" s="161"/>
      <c r="I64" s="161"/>
      <c r="J64" s="161"/>
      <c r="K64" s="164">
        <v>2500000</v>
      </c>
      <c r="L64" s="161">
        <v>30</v>
      </c>
      <c r="M64" s="161" t="s">
        <v>605</v>
      </c>
      <c r="N64" s="161"/>
      <c r="O64" s="161"/>
      <c r="P64" s="160">
        <f t="shared" si="6"/>
        <v>75000000</v>
      </c>
    </row>
    <row r="65" spans="5:17" ht="15" x14ac:dyDescent="0.25">
      <c r="E65" s="162">
        <v>14</v>
      </c>
      <c r="F65" s="205" t="s">
        <v>616</v>
      </c>
      <c r="G65" s="163">
        <v>313000</v>
      </c>
      <c r="H65" s="163">
        <f>+G65*13%</f>
        <v>40690</v>
      </c>
      <c r="I65" s="163">
        <f>+H65+G65</f>
        <v>353690</v>
      </c>
      <c r="J65" s="163">
        <f>+I65*1.06</f>
        <v>374911.4</v>
      </c>
      <c r="K65" s="164">
        <v>375000</v>
      </c>
      <c r="L65" s="161">
        <v>50</v>
      </c>
      <c r="M65" s="161" t="s">
        <v>605</v>
      </c>
      <c r="N65" s="161"/>
      <c r="O65" s="161"/>
      <c r="P65" s="160">
        <f t="shared" si="6"/>
        <v>18750000</v>
      </c>
    </row>
    <row r="66" spans="5:17" ht="15" x14ac:dyDescent="0.25">
      <c r="E66" s="162">
        <v>15</v>
      </c>
      <c r="F66" s="205" t="s">
        <v>566</v>
      </c>
      <c r="G66" s="161"/>
      <c r="H66" s="161"/>
      <c r="I66" s="161"/>
      <c r="J66" s="161"/>
      <c r="K66" s="164">
        <v>130000000</v>
      </c>
      <c r="L66" s="161">
        <v>1</v>
      </c>
      <c r="M66" s="161" t="s">
        <v>605</v>
      </c>
      <c r="N66" s="161"/>
      <c r="O66" s="161"/>
      <c r="P66" s="160">
        <f t="shared" si="6"/>
        <v>130000000</v>
      </c>
    </row>
    <row r="67" spans="5:17" ht="15" x14ac:dyDescent="0.25">
      <c r="E67" s="162">
        <v>16</v>
      </c>
      <c r="F67" s="205" t="s">
        <v>617</v>
      </c>
      <c r="G67" s="161"/>
      <c r="H67" s="161"/>
      <c r="I67" s="161"/>
      <c r="J67" s="161"/>
      <c r="K67" s="164">
        <v>150000</v>
      </c>
      <c r="L67" s="161">
        <v>400</v>
      </c>
      <c r="M67" s="161" t="s">
        <v>605</v>
      </c>
      <c r="N67" s="161"/>
      <c r="O67" s="161"/>
      <c r="P67" s="160">
        <f t="shared" si="6"/>
        <v>60000000</v>
      </c>
    </row>
    <row r="68" spans="5:17" ht="15" x14ac:dyDescent="0.25">
      <c r="E68" s="162">
        <v>17</v>
      </c>
      <c r="F68" s="205" t="s">
        <v>618</v>
      </c>
      <c r="G68" s="163">
        <v>190000000</v>
      </c>
      <c r="H68" s="163">
        <f>+G68*13%</f>
        <v>24700000</v>
      </c>
      <c r="I68" s="163">
        <f>+H68+G68</f>
        <v>214700000</v>
      </c>
      <c r="J68" s="163">
        <f>+I68*1.06</f>
        <v>227582000</v>
      </c>
      <c r="K68" s="164">
        <v>230000000</v>
      </c>
      <c r="L68" s="161">
        <v>1</v>
      </c>
      <c r="M68" s="161" t="s">
        <v>425</v>
      </c>
      <c r="N68" s="161"/>
      <c r="O68" s="161"/>
      <c r="P68" s="160">
        <f t="shared" si="6"/>
        <v>230000000</v>
      </c>
    </row>
    <row r="69" spans="5:17" ht="15" x14ac:dyDescent="0.25">
      <c r="E69" s="162">
        <v>18</v>
      </c>
      <c r="F69" s="205" t="s">
        <v>619</v>
      </c>
      <c r="G69" s="161"/>
      <c r="H69" s="161"/>
      <c r="I69" s="161"/>
      <c r="J69" s="161"/>
      <c r="K69" s="164">
        <v>12000000</v>
      </c>
      <c r="L69" s="161">
        <v>4</v>
      </c>
      <c r="M69" s="161" t="s">
        <v>620</v>
      </c>
      <c r="N69" s="161"/>
      <c r="O69" s="161"/>
      <c r="P69" s="160">
        <f t="shared" si="6"/>
        <v>48000000</v>
      </c>
    </row>
    <row r="70" spans="5:17" ht="15" x14ac:dyDescent="0.25">
      <c r="E70" s="162">
        <v>19</v>
      </c>
      <c r="F70" s="205" t="s">
        <v>621</v>
      </c>
      <c r="G70" s="161"/>
      <c r="H70" s="161"/>
      <c r="I70" s="161"/>
      <c r="J70" s="161"/>
      <c r="K70" s="164">
        <v>199260000</v>
      </c>
      <c r="L70" s="161">
        <v>1</v>
      </c>
      <c r="M70" s="161" t="s">
        <v>425</v>
      </c>
      <c r="N70" s="161"/>
      <c r="O70" s="161"/>
      <c r="P70" s="160">
        <f t="shared" si="6"/>
        <v>199260000</v>
      </c>
    </row>
    <row r="71" spans="5:17" ht="15" x14ac:dyDescent="0.25">
      <c r="E71" s="162">
        <v>20</v>
      </c>
      <c r="F71" s="161" t="s">
        <v>622</v>
      </c>
      <c r="G71" s="161"/>
      <c r="H71" s="161"/>
      <c r="I71" s="161"/>
      <c r="J71" s="161"/>
      <c r="K71" s="164">
        <v>47000000</v>
      </c>
      <c r="L71" s="161">
        <v>700</v>
      </c>
      <c r="M71" s="161" t="str">
        <f>+M66</f>
        <v>Persona</v>
      </c>
      <c r="N71" s="161"/>
      <c r="O71" s="161"/>
      <c r="P71" s="160">
        <f>+K71</f>
        <v>47000000</v>
      </c>
    </row>
    <row r="72" spans="5:17" ht="15" x14ac:dyDescent="0.25">
      <c r="F72" s="161"/>
      <c r="G72" s="161"/>
      <c r="H72" s="161"/>
      <c r="I72" s="161"/>
      <c r="J72" s="161"/>
      <c r="K72" s="161"/>
      <c r="L72" s="161"/>
      <c r="M72" s="161"/>
      <c r="N72" s="161"/>
      <c r="O72" s="161"/>
      <c r="P72" s="161"/>
      <c r="Q72" s="161"/>
    </row>
    <row r="73" spans="5:17" ht="15" x14ac:dyDescent="0.25">
      <c r="F73" s="161"/>
      <c r="G73" s="161"/>
      <c r="H73" s="161"/>
      <c r="I73" s="161"/>
      <c r="J73" s="161"/>
      <c r="K73" s="161"/>
      <c r="L73" s="161"/>
      <c r="M73" s="161"/>
      <c r="N73" s="161"/>
      <c r="O73" s="161"/>
      <c r="P73" s="161"/>
      <c r="Q73" s="161"/>
    </row>
    <row r="74" spans="5:17" ht="15" x14ac:dyDescent="0.25">
      <c r="F74" s="161"/>
      <c r="G74" s="161"/>
      <c r="H74" s="161"/>
      <c r="I74" s="161"/>
      <c r="J74" s="161"/>
      <c r="K74" s="161"/>
      <c r="L74" s="161"/>
      <c r="M74" s="161"/>
      <c r="N74" s="161"/>
      <c r="O74" s="161"/>
      <c r="P74" s="161"/>
      <c r="Q74" s="161"/>
    </row>
    <row r="75" spans="5:17" ht="15.75" thickBot="1" x14ac:dyDescent="0.3">
      <c r="F75" s="161"/>
      <c r="G75" s="161"/>
      <c r="H75" s="161"/>
      <c r="I75" s="161"/>
      <c r="J75" s="161"/>
      <c r="K75" s="161"/>
      <c r="L75" s="161"/>
      <c r="M75" s="161"/>
      <c r="N75" s="161"/>
      <c r="O75" s="161"/>
      <c r="P75" s="161"/>
      <c r="Q75" s="161"/>
    </row>
    <row r="76" spans="5:17" ht="15" x14ac:dyDescent="0.25">
      <c r="F76" s="161"/>
      <c r="G76" s="530" t="s">
        <v>534</v>
      </c>
      <c r="H76" s="531"/>
      <c r="I76" s="531"/>
      <c r="J76" s="531"/>
      <c r="K76" s="532"/>
      <c r="L76" s="311" t="s">
        <v>710</v>
      </c>
      <c r="M76" s="312"/>
      <c r="N76" s="313"/>
      <c r="O76" s="314" t="s">
        <v>769</v>
      </c>
      <c r="P76" s="315"/>
      <c r="Q76" s="316"/>
    </row>
    <row r="77" spans="5:17" ht="25.5" x14ac:dyDescent="0.25">
      <c r="F77" s="161"/>
      <c r="G77" s="233" t="s">
        <v>662</v>
      </c>
      <c r="H77" s="177" t="s">
        <v>663</v>
      </c>
      <c r="I77" s="191" t="s">
        <v>664</v>
      </c>
      <c r="J77" s="191" t="s">
        <v>494</v>
      </c>
      <c r="K77" s="227" t="s">
        <v>665</v>
      </c>
      <c r="L77" s="226" t="s">
        <v>709</v>
      </c>
      <c r="M77" s="191" t="s">
        <v>708</v>
      </c>
      <c r="N77" s="227"/>
      <c r="O77" s="226" t="s">
        <v>709</v>
      </c>
      <c r="P77" s="191" t="s">
        <v>708</v>
      </c>
      <c r="Q77" s="227"/>
    </row>
    <row r="78" spans="5:17" ht="15" x14ac:dyDescent="0.25">
      <c r="F78" s="161"/>
      <c r="G78" s="234" t="s">
        <v>666</v>
      </c>
      <c r="H78" s="192">
        <v>26700000</v>
      </c>
      <c r="I78" s="193">
        <v>30</v>
      </c>
      <c r="J78" s="187">
        <v>1</v>
      </c>
      <c r="K78" s="235">
        <f>+J78*H78</f>
        <v>26700000</v>
      </c>
      <c r="L78" s="228">
        <v>3</v>
      </c>
      <c r="M78" s="229">
        <f>L78*$H78</f>
        <v>80100000</v>
      </c>
      <c r="N78" s="230">
        <f>+L78*I78</f>
        <v>90</v>
      </c>
      <c r="O78" s="228">
        <v>3</v>
      </c>
      <c r="P78" s="229">
        <f>O78*$H78</f>
        <v>80100000</v>
      </c>
      <c r="Q78" s="230">
        <f>+O78*L78</f>
        <v>9</v>
      </c>
    </row>
    <row r="79" spans="5:17" ht="15" x14ac:dyDescent="0.25">
      <c r="F79" s="161"/>
      <c r="G79" s="234" t="s">
        <v>667</v>
      </c>
      <c r="H79" s="192">
        <v>16830000</v>
      </c>
      <c r="I79" s="193">
        <v>30</v>
      </c>
      <c r="J79" s="187">
        <v>1</v>
      </c>
      <c r="K79" s="235">
        <f t="shared" ref="K79:K81" si="9">+J79*H79</f>
        <v>16830000</v>
      </c>
      <c r="L79" s="228">
        <v>0</v>
      </c>
      <c r="M79" s="229">
        <f t="shared" ref="M79:M82" si="10">L79*$H79</f>
        <v>0</v>
      </c>
      <c r="N79" s="230">
        <f>+L79*I79</f>
        <v>0</v>
      </c>
      <c r="O79" s="228">
        <v>0</v>
      </c>
      <c r="P79" s="229">
        <f t="shared" ref="P79:P82" si="11">O79*$H79</f>
        <v>0</v>
      </c>
      <c r="Q79" s="230">
        <f>+O79*L79</f>
        <v>0</v>
      </c>
    </row>
    <row r="80" spans="5:17" ht="15" x14ac:dyDescent="0.25">
      <c r="F80" s="161"/>
      <c r="G80" s="234" t="s">
        <v>668</v>
      </c>
      <c r="H80" s="192">
        <v>19325000</v>
      </c>
      <c r="I80" s="193">
        <v>30</v>
      </c>
      <c r="J80" s="187">
        <v>1</v>
      </c>
      <c r="K80" s="235">
        <f t="shared" si="9"/>
        <v>19325000</v>
      </c>
      <c r="L80" s="228">
        <v>0</v>
      </c>
      <c r="M80" s="229">
        <f t="shared" si="10"/>
        <v>0</v>
      </c>
      <c r="N80" s="230">
        <f>+L80*I80</f>
        <v>0</v>
      </c>
      <c r="O80" s="228">
        <v>0</v>
      </c>
      <c r="P80" s="229">
        <f t="shared" si="11"/>
        <v>0</v>
      </c>
      <c r="Q80" s="230">
        <f>+O80*L80</f>
        <v>0</v>
      </c>
    </row>
    <row r="81" spans="4:17" ht="15" x14ac:dyDescent="0.25">
      <c r="F81" s="161"/>
      <c r="G81" s="234" t="s">
        <v>669</v>
      </c>
      <c r="H81" s="192">
        <v>12670000</v>
      </c>
      <c r="I81" s="193">
        <v>30</v>
      </c>
      <c r="J81" s="187">
        <v>5</v>
      </c>
      <c r="K81" s="235">
        <f t="shared" si="9"/>
        <v>63350000</v>
      </c>
      <c r="L81" s="228">
        <v>5</v>
      </c>
      <c r="M81" s="229">
        <f t="shared" si="10"/>
        <v>63350000</v>
      </c>
      <c r="N81" s="230">
        <f>+L81*I81</f>
        <v>150</v>
      </c>
      <c r="O81" s="228">
        <v>5</v>
      </c>
      <c r="P81" s="229">
        <f t="shared" si="11"/>
        <v>63350000</v>
      </c>
      <c r="Q81" s="230">
        <f>+O81*L81</f>
        <v>25</v>
      </c>
    </row>
    <row r="82" spans="4:17" ht="15" x14ac:dyDescent="0.25">
      <c r="D82" s="289"/>
      <c r="F82" s="161"/>
      <c r="G82" s="234" t="s">
        <v>670</v>
      </c>
      <c r="H82" s="192">
        <v>128600</v>
      </c>
      <c r="I82" s="193">
        <v>160</v>
      </c>
      <c r="J82" s="187">
        <v>1</v>
      </c>
      <c r="K82" s="235">
        <f>+I82*H82</f>
        <v>20576000</v>
      </c>
      <c r="L82" s="228">
        <v>160</v>
      </c>
      <c r="M82" s="229">
        <f t="shared" si="10"/>
        <v>20576000</v>
      </c>
      <c r="N82" s="230">
        <f>+L82</f>
        <v>160</v>
      </c>
      <c r="O82" s="228">
        <v>160</v>
      </c>
      <c r="P82" s="229">
        <f t="shared" si="11"/>
        <v>20576000</v>
      </c>
      <c r="Q82" s="230">
        <f>+O82</f>
        <v>160</v>
      </c>
    </row>
    <row r="83" spans="4:17" ht="15.75" thickBot="1" x14ac:dyDescent="0.3">
      <c r="F83" s="161"/>
      <c r="G83" s="290"/>
      <c r="H83" s="291"/>
      <c r="I83" s="291"/>
      <c r="J83" s="292"/>
      <c r="K83" s="236">
        <f>SUM(K78:K82)</f>
        <v>146781000</v>
      </c>
      <c r="L83" s="231"/>
      <c r="M83" s="232">
        <f>SUM(M78:M82)</f>
        <v>164026000</v>
      </c>
      <c r="N83" s="237">
        <f>SUM(N78:N82)</f>
        <v>400</v>
      </c>
      <c r="O83" s="231"/>
      <c r="P83" s="232">
        <f>SUM(P78:P82)</f>
        <v>164026000</v>
      </c>
      <c r="Q83" s="237">
        <f>SUM(Q78:Q82)</f>
        <v>194</v>
      </c>
    </row>
    <row r="84" spans="4:17" ht="15" x14ac:dyDescent="0.25">
      <c r="F84" s="161"/>
      <c r="G84" s="161"/>
      <c r="H84" s="161"/>
      <c r="I84" s="161"/>
      <c r="J84" s="161"/>
      <c r="K84" s="161"/>
      <c r="L84" s="161"/>
      <c r="M84" s="161"/>
      <c r="N84" s="161"/>
      <c r="O84" s="161"/>
      <c r="P84" s="161"/>
      <c r="Q84" s="161"/>
    </row>
    <row r="85" spans="4:17" ht="15" x14ac:dyDescent="0.25">
      <c r="F85" s="161"/>
      <c r="G85" s="161"/>
      <c r="H85" s="161"/>
      <c r="I85" s="161"/>
      <c r="J85" s="161"/>
      <c r="K85" s="161"/>
      <c r="L85" s="161"/>
      <c r="M85" s="161"/>
      <c r="N85" s="161"/>
      <c r="O85" s="161"/>
      <c r="P85" s="161"/>
      <c r="Q85" s="161"/>
    </row>
    <row r="86" spans="4:17" ht="15.75" thickBot="1" x14ac:dyDescent="0.3">
      <c r="F86" s="161"/>
      <c r="G86" s="161"/>
      <c r="H86" s="161"/>
      <c r="I86" s="161"/>
      <c r="J86" s="161"/>
      <c r="K86" s="161"/>
      <c r="L86" s="161"/>
      <c r="M86" s="161"/>
      <c r="N86" s="161"/>
      <c r="O86" s="161"/>
      <c r="P86" s="161"/>
      <c r="Q86" s="161"/>
    </row>
    <row r="87" spans="4:17" ht="15.75" thickBot="1" x14ac:dyDescent="0.3">
      <c r="F87" s="161"/>
      <c r="G87" s="522" t="s">
        <v>611</v>
      </c>
      <c r="H87" s="523"/>
      <c r="I87" s="523"/>
      <c r="J87" s="524"/>
      <c r="K87" s="161"/>
      <c r="L87" s="161"/>
      <c r="M87" s="161"/>
      <c r="N87" s="161"/>
      <c r="O87" s="161"/>
      <c r="P87" s="161"/>
      <c r="Q87" s="161"/>
    </row>
    <row r="88" spans="4:17" ht="15.75" thickBot="1" x14ac:dyDescent="0.3">
      <c r="F88" s="161"/>
      <c r="G88" s="165" t="s">
        <v>623</v>
      </c>
      <c r="H88" s="166" t="s">
        <v>624</v>
      </c>
      <c r="I88" s="166" t="s">
        <v>625</v>
      </c>
      <c r="J88" s="166" t="s">
        <v>626</v>
      </c>
      <c r="K88" s="161"/>
      <c r="L88" s="161"/>
      <c r="M88" s="161"/>
      <c r="N88" s="161"/>
      <c r="O88" s="161"/>
      <c r="P88" s="161"/>
      <c r="Q88" s="161"/>
    </row>
    <row r="89" spans="4:17" ht="15.75" thickBot="1" x14ac:dyDescent="0.3">
      <c r="F89" s="161"/>
      <c r="G89" s="167" t="s">
        <v>627</v>
      </c>
      <c r="H89" s="168">
        <v>192</v>
      </c>
      <c r="I89" s="169">
        <v>24609</v>
      </c>
      <c r="J89" s="170">
        <v>4724928</v>
      </c>
      <c r="K89" s="161"/>
      <c r="L89" s="161"/>
      <c r="M89" s="161"/>
      <c r="N89" s="161"/>
      <c r="O89" s="161"/>
      <c r="P89" s="161"/>
      <c r="Q89" s="161"/>
    </row>
    <row r="90" spans="4:17" ht="15.75" thickBot="1" x14ac:dyDescent="0.3">
      <c r="F90" s="161"/>
      <c r="G90" s="167" t="s">
        <v>627</v>
      </c>
      <c r="H90" s="168">
        <v>48</v>
      </c>
      <c r="I90" s="169">
        <v>24610</v>
      </c>
      <c r="J90" s="170">
        <v>1181280</v>
      </c>
      <c r="K90" s="161"/>
      <c r="L90" s="161"/>
      <c r="M90" s="161"/>
      <c r="N90" s="161"/>
      <c r="O90" s="161"/>
      <c r="P90" s="161"/>
      <c r="Q90" s="161"/>
    </row>
    <row r="91" spans="4:17" ht="15.75" thickBot="1" x14ac:dyDescent="0.3">
      <c r="F91" s="161"/>
      <c r="G91" s="533"/>
      <c r="H91" s="534"/>
      <c r="I91" s="535"/>
      <c r="J91" s="171">
        <v>5906208</v>
      </c>
      <c r="K91" s="161"/>
      <c r="L91" s="161"/>
      <c r="M91" s="161"/>
      <c r="N91" s="161"/>
      <c r="O91" s="161"/>
      <c r="P91" s="161"/>
      <c r="Q91" s="161"/>
    </row>
    <row r="92" spans="4:17" ht="15.75" thickBot="1" x14ac:dyDescent="0.3">
      <c r="F92" s="161"/>
      <c r="G92" s="533" t="s">
        <v>628</v>
      </c>
      <c r="H92" s="534"/>
      <c r="I92" s="534"/>
      <c r="J92" s="535"/>
      <c r="K92" s="161"/>
      <c r="L92" s="161"/>
      <c r="M92" s="161"/>
      <c r="N92" s="161"/>
      <c r="O92" s="161"/>
      <c r="P92" s="161"/>
      <c r="Q92" s="161"/>
    </row>
    <row r="93" spans="4:17" ht="15.75" thickBot="1" x14ac:dyDescent="0.3">
      <c r="F93" s="161"/>
      <c r="G93" s="165" t="s">
        <v>629</v>
      </c>
      <c r="H93" s="166" t="s">
        <v>494</v>
      </c>
      <c r="I93" s="166" t="s">
        <v>625</v>
      </c>
      <c r="J93" s="166" t="s">
        <v>626</v>
      </c>
      <c r="K93" s="161"/>
      <c r="L93" s="161"/>
      <c r="M93" s="161"/>
      <c r="N93" s="161"/>
      <c r="O93" s="161"/>
      <c r="P93" s="161"/>
      <c r="Q93" s="161"/>
    </row>
    <row r="94" spans="4:17" ht="15.75" thickBot="1" x14ac:dyDescent="0.3">
      <c r="F94" s="161"/>
      <c r="G94" s="172" t="s">
        <v>630</v>
      </c>
      <c r="H94" s="173">
        <v>1</v>
      </c>
      <c r="I94" s="174">
        <v>250000</v>
      </c>
      <c r="J94" s="170">
        <v>250000</v>
      </c>
      <c r="K94" s="161"/>
      <c r="L94" s="161"/>
      <c r="M94" s="161"/>
      <c r="N94" s="161"/>
      <c r="O94" s="161"/>
      <c r="P94" s="161"/>
      <c r="Q94" s="161"/>
    </row>
    <row r="95" spans="4:17" ht="15.75" thickBot="1" x14ac:dyDescent="0.3">
      <c r="F95" s="161"/>
      <c r="G95" s="172" t="s">
        <v>631</v>
      </c>
      <c r="H95" s="173">
        <v>50</v>
      </c>
      <c r="I95" s="174">
        <v>12000</v>
      </c>
      <c r="J95" s="170">
        <v>600000</v>
      </c>
      <c r="K95" s="161"/>
      <c r="L95" s="161"/>
      <c r="M95" s="161"/>
      <c r="N95" s="161"/>
      <c r="O95" s="161"/>
      <c r="P95" s="161"/>
      <c r="Q95" s="161"/>
    </row>
    <row r="96" spans="4:17" ht="15.75" thickBot="1" x14ac:dyDescent="0.3">
      <c r="F96" s="161"/>
      <c r="G96" s="172" t="s">
        <v>632</v>
      </c>
      <c r="H96" s="173">
        <v>1</v>
      </c>
      <c r="I96" s="174">
        <v>250000</v>
      </c>
      <c r="J96" s="170">
        <v>250000</v>
      </c>
      <c r="K96" s="161"/>
      <c r="L96" s="161"/>
      <c r="M96" s="161"/>
      <c r="N96" s="161"/>
      <c r="O96" s="161"/>
      <c r="P96" s="161"/>
      <c r="Q96" s="161"/>
    </row>
    <row r="97" spans="6:17" ht="15.75" thickBot="1" x14ac:dyDescent="0.3">
      <c r="F97" s="161"/>
      <c r="G97" s="172" t="s">
        <v>633</v>
      </c>
      <c r="H97" s="173">
        <v>120</v>
      </c>
      <c r="I97" s="174">
        <v>6000</v>
      </c>
      <c r="J97" s="170">
        <v>720000</v>
      </c>
      <c r="K97" s="161"/>
      <c r="L97" s="161"/>
      <c r="M97" s="161"/>
      <c r="N97" s="161"/>
      <c r="O97" s="161"/>
      <c r="P97" s="161"/>
      <c r="Q97" s="161"/>
    </row>
    <row r="98" spans="6:17" ht="15.75" thickBot="1" x14ac:dyDescent="0.3">
      <c r="F98" s="161"/>
      <c r="G98" s="536" t="s">
        <v>634</v>
      </c>
      <c r="H98" s="537"/>
      <c r="I98" s="538"/>
      <c r="J98" s="171">
        <v>1820000</v>
      </c>
      <c r="K98" s="161"/>
      <c r="L98" s="161"/>
      <c r="M98" s="161"/>
      <c r="N98" s="161"/>
      <c r="O98" s="161"/>
      <c r="P98" s="161"/>
      <c r="Q98" s="161"/>
    </row>
    <row r="99" spans="6:17" ht="15.75" thickBot="1" x14ac:dyDescent="0.3">
      <c r="F99" s="161"/>
      <c r="G99" s="539" t="s">
        <v>635</v>
      </c>
      <c r="H99" s="540"/>
      <c r="I99" s="541"/>
      <c r="J99" s="175">
        <v>618097</v>
      </c>
      <c r="K99" s="161"/>
      <c r="L99" s="161"/>
      <c r="M99" s="161"/>
      <c r="N99" s="161"/>
      <c r="O99" s="161"/>
      <c r="P99" s="161"/>
      <c r="Q99" s="161"/>
    </row>
    <row r="100" spans="6:17" ht="15.75" thickBot="1" x14ac:dyDescent="0.3">
      <c r="F100" s="161"/>
      <c r="G100" s="536" t="s">
        <v>636</v>
      </c>
      <c r="H100" s="537"/>
      <c r="I100" s="538"/>
      <c r="J100" s="171">
        <v>8344305</v>
      </c>
      <c r="K100" s="161"/>
      <c r="L100" s="161"/>
      <c r="M100" s="161"/>
      <c r="N100" s="161"/>
      <c r="O100" s="161"/>
      <c r="P100" s="161"/>
      <c r="Q100" s="161"/>
    </row>
    <row r="101" spans="6:17" ht="15" x14ac:dyDescent="0.25">
      <c r="F101" s="161"/>
      <c r="G101" s="161"/>
      <c r="H101" s="161"/>
      <c r="I101" s="161"/>
      <c r="J101" s="161"/>
      <c r="K101" s="161"/>
      <c r="L101" s="161"/>
      <c r="M101" s="161"/>
      <c r="N101" s="161"/>
      <c r="O101" s="161"/>
      <c r="P101" s="161"/>
      <c r="Q101" s="161"/>
    </row>
    <row r="102" spans="6:17" ht="15" x14ac:dyDescent="0.25">
      <c r="F102" s="161"/>
      <c r="G102" s="161"/>
      <c r="H102" s="161"/>
      <c r="I102" s="161"/>
      <c r="J102" s="161"/>
      <c r="K102" s="161"/>
      <c r="L102" s="161"/>
      <c r="M102" s="161"/>
      <c r="N102" s="161"/>
      <c r="O102" s="161"/>
      <c r="P102" s="161"/>
      <c r="Q102" s="161"/>
    </row>
    <row r="103" spans="6:17" ht="15" x14ac:dyDescent="0.25">
      <c r="F103" s="161"/>
      <c r="G103" s="542" t="s">
        <v>637</v>
      </c>
      <c r="H103" s="542"/>
      <c r="I103" s="542"/>
      <c r="J103" s="542"/>
      <c r="K103" s="542"/>
      <c r="L103" s="161"/>
      <c r="M103" s="161"/>
      <c r="N103" s="161"/>
      <c r="O103" s="161"/>
      <c r="P103" s="161"/>
      <c r="Q103" s="161"/>
    </row>
    <row r="104" spans="6:17" ht="15" x14ac:dyDescent="0.25">
      <c r="F104" s="161"/>
      <c r="G104" s="203" t="s">
        <v>638</v>
      </c>
      <c r="H104" s="204"/>
      <c r="I104" s="204"/>
      <c r="J104" s="204"/>
      <c r="K104" s="195" t="s">
        <v>671</v>
      </c>
      <c r="P104" s="161"/>
      <c r="Q104" s="161"/>
    </row>
    <row r="105" spans="6:17" ht="15" x14ac:dyDescent="0.25">
      <c r="F105" s="161"/>
      <c r="G105" s="197" t="s">
        <v>642</v>
      </c>
      <c r="H105" s="198"/>
      <c r="I105" s="198"/>
      <c r="J105" s="199"/>
      <c r="K105" s="194">
        <v>107949600</v>
      </c>
      <c r="P105" s="161"/>
      <c r="Q105" s="161"/>
    </row>
    <row r="106" spans="6:17" ht="15" x14ac:dyDescent="0.25">
      <c r="F106" s="161"/>
      <c r="G106" s="197" t="s">
        <v>643</v>
      </c>
      <c r="H106" s="198"/>
      <c r="I106" s="198"/>
      <c r="J106" s="199"/>
      <c r="K106" s="194">
        <v>143932800</v>
      </c>
      <c r="P106" s="161"/>
      <c r="Q106" s="161"/>
    </row>
    <row r="107" spans="6:17" ht="15" x14ac:dyDescent="0.25">
      <c r="F107" s="161"/>
      <c r="G107" s="197" t="s">
        <v>644</v>
      </c>
      <c r="H107" s="198"/>
      <c r="I107" s="198"/>
      <c r="J107" s="194"/>
      <c r="K107" s="196">
        <v>35983200</v>
      </c>
      <c r="P107" s="161"/>
      <c r="Q107" s="161"/>
    </row>
    <row r="108" spans="6:17" ht="15" x14ac:dyDescent="0.25">
      <c r="F108" s="161"/>
      <c r="G108" s="197" t="s">
        <v>645</v>
      </c>
      <c r="H108" s="198"/>
      <c r="I108" s="198"/>
      <c r="J108" s="199"/>
      <c r="K108" s="194">
        <v>17608800</v>
      </c>
      <c r="P108" s="161"/>
      <c r="Q108" s="161"/>
    </row>
    <row r="109" spans="6:17" ht="15" x14ac:dyDescent="0.25">
      <c r="F109" s="161"/>
      <c r="G109" s="197" t="s">
        <v>646</v>
      </c>
      <c r="H109" s="198"/>
      <c r="I109" s="198"/>
      <c r="J109" s="199"/>
      <c r="K109" s="194">
        <v>17608800</v>
      </c>
      <c r="P109" s="161"/>
      <c r="Q109" s="161"/>
    </row>
    <row r="110" spans="6:17" ht="15" x14ac:dyDescent="0.25">
      <c r="F110" s="161"/>
      <c r="G110" s="197" t="s">
        <v>647</v>
      </c>
      <c r="H110" s="198"/>
      <c r="I110" s="198"/>
      <c r="J110" s="199"/>
      <c r="K110" s="194">
        <v>24499200</v>
      </c>
      <c r="P110" s="161"/>
      <c r="Q110" s="161"/>
    </row>
    <row r="111" spans="6:17" ht="15" x14ac:dyDescent="0.25">
      <c r="F111" s="161"/>
      <c r="G111" s="197" t="s">
        <v>648</v>
      </c>
      <c r="H111" s="198"/>
      <c r="I111" s="198"/>
      <c r="J111" s="199"/>
      <c r="K111" s="194">
        <v>34452000</v>
      </c>
      <c r="P111" s="161"/>
      <c r="Q111" s="161"/>
    </row>
    <row r="112" spans="6:17" ht="15" x14ac:dyDescent="0.25">
      <c r="F112" s="161"/>
      <c r="G112" s="197" t="s">
        <v>649</v>
      </c>
      <c r="H112" s="198"/>
      <c r="I112" s="198"/>
      <c r="J112" s="199"/>
      <c r="K112" s="194">
        <v>23778954</v>
      </c>
      <c r="P112" s="161"/>
      <c r="Q112" s="161"/>
    </row>
    <row r="113" spans="6:17" ht="15" x14ac:dyDescent="0.25">
      <c r="F113" s="161"/>
      <c r="G113" s="197" t="s">
        <v>650</v>
      </c>
      <c r="H113" s="198"/>
      <c r="I113" s="198"/>
      <c r="J113" s="199"/>
      <c r="K113" s="194">
        <v>12249600</v>
      </c>
      <c r="P113" s="161"/>
      <c r="Q113" s="161"/>
    </row>
    <row r="114" spans="6:17" ht="15" x14ac:dyDescent="0.25">
      <c r="F114" s="161"/>
      <c r="G114" s="197" t="s">
        <v>651</v>
      </c>
      <c r="H114" s="198"/>
      <c r="I114" s="198"/>
      <c r="J114" s="199"/>
      <c r="K114" s="194">
        <v>45936000</v>
      </c>
      <c r="P114" s="161"/>
      <c r="Q114" s="161"/>
    </row>
    <row r="115" spans="6:17" ht="15" x14ac:dyDescent="0.25">
      <c r="F115" s="161"/>
      <c r="G115" s="197" t="s">
        <v>652</v>
      </c>
      <c r="H115" s="198"/>
      <c r="I115" s="198"/>
      <c r="J115" s="199"/>
      <c r="K115" s="194">
        <v>15158880</v>
      </c>
      <c r="P115" s="161"/>
      <c r="Q115" s="161"/>
    </row>
    <row r="116" spans="6:17" ht="15" x14ac:dyDescent="0.25">
      <c r="F116" s="161"/>
      <c r="G116" s="197" t="s">
        <v>653</v>
      </c>
      <c r="H116" s="198"/>
      <c r="I116" s="198"/>
      <c r="J116" s="199"/>
      <c r="K116" s="194">
        <v>1914000</v>
      </c>
      <c r="P116" s="161"/>
      <c r="Q116" s="161"/>
    </row>
    <row r="117" spans="6:17" ht="15.75" x14ac:dyDescent="0.25">
      <c r="F117" s="161"/>
      <c r="G117" s="197" t="s">
        <v>655</v>
      </c>
      <c r="H117" s="198"/>
      <c r="I117" s="200"/>
      <c r="J117" s="199"/>
      <c r="K117" s="194">
        <v>35117107</v>
      </c>
      <c r="P117" s="161"/>
      <c r="Q117" s="161"/>
    </row>
    <row r="118" spans="6:17" ht="15" x14ac:dyDescent="0.25">
      <c r="F118" s="161"/>
      <c r="G118" s="197" t="s">
        <v>656</v>
      </c>
      <c r="H118" s="201"/>
      <c r="I118" s="201"/>
      <c r="J118" s="201"/>
      <c r="K118" s="202">
        <v>516188941</v>
      </c>
      <c r="M118" s="161"/>
      <c r="N118" s="161"/>
      <c r="O118" s="161"/>
      <c r="P118" s="161"/>
      <c r="Q118" s="161"/>
    </row>
    <row r="119" spans="6:17" ht="15" x14ac:dyDescent="0.25">
      <c r="F119" s="161"/>
      <c r="G119" s="161"/>
      <c r="H119" s="161"/>
      <c r="I119" s="161"/>
      <c r="J119" s="161"/>
      <c r="K119" s="161"/>
      <c r="L119" s="161"/>
      <c r="M119" s="161"/>
      <c r="N119" s="161"/>
      <c r="O119" s="161"/>
      <c r="P119" s="161"/>
      <c r="Q119" s="161"/>
    </row>
    <row r="120" spans="6:17" ht="15" x14ac:dyDescent="0.25">
      <c r="F120" s="161"/>
      <c r="G120" s="161"/>
      <c r="H120" s="161"/>
      <c r="I120" s="161"/>
      <c r="J120" s="161"/>
      <c r="K120" s="161"/>
      <c r="L120" s="161"/>
      <c r="M120" s="161"/>
      <c r="N120" s="161"/>
      <c r="O120" s="161"/>
      <c r="P120" s="161"/>
      <c r="Q120" s="161"/>
    </row>
    <row r="121" spans="6:17" ht="15" x14ac:dyDescent="0.25">
      <c r="F121" s="161"/>
      <c r="G121" s="543" t="s">
        <v>657</v>
      </c>
      <c r="H121" s="543"/>
      <c r="I121" s="543"/>
      <c r="J121" s="543"/>
      <c r="K121" s="543"/>
      <c r="L121" s="161"/>
      <c r="M121" s="161"/>
      <c r="N121" s="161"/>
      <c r="O121" s="161"/>
      <c r="P121" s="161"/>
      <c r="Q121" s="161"/>
    </row>
    <row r="122" spans="6:17" ht="25.5" x14ac:dyDescent="0.25">
      <c r="F122" s="161"/>
      <c r="G122" s="176" t="s">
        <v>638</v>
      </c>
      <c r="H122" s="176" t="s">
        <v>639</v>
      </c>
      <c r="I122" s="176" t="s">
        <v>640</v>
      </c>
      <c r="J122" s="187"/>
      <c r="K122" s="177" t="s">
        <v>641</v>
      </c>
      <c r="L122" s="161"/>
      <c r="M122" s="161"/>
      <c r="N122" s="161"/>
      <c r="O122" s="161"/>
      <c r="P122" s="161"/>
      <c r="Q122" s="161"/>
    </row>
    <row r="123" spans="6:17" ht="15" x14ac:dyDescent="0.25">
      <c r="F123" s="161"/>
      <c r="G123" s="178" t="s">
        <v>658</v>
      </c>
      <c r="H123" s="179"/>
      <c r="I123" s="179">
        <v>500</v>
      </c>
      <c r="J123" s="180">
        <f>65000*1.13</f>
        <v>73450</v>
      </c>
      <c r="K123" s="180">
        <f>+J123*I123</f>
        <v>36725000</v>
      </c>
      <c r="L123" s="161"/>
      <c r="M123" s="161"/>
      <c r="N123" s="161"/>
      <c r="O123" s="161"/>
      <c r="P123" s="161"/>
      <c r="Q123" s="161"/>
    </row>
    <row r="124" spans="6:17" ht="15" x14ac:dyDescent="0.25">
      <c r="F124" s="161"/>
      <c r="G124" s="178" t="s">
        <v>659</v>
      </c>
      <c r="H124" s="179"/>
      <c r="I124" s="179">
        <v>2</v>
      </c>
      <c r="J124" s="180">
        <f>1700000*1.13</f>
        <v>1920999.9999999998</v>
      </c>
      <c r="K124" s="180">
        <f>+J124*I124</f>
        <v>3841999.9999999995</v>
      </c>
      <c r="L124" s="161"/>
      <c r="M124" s="161"/>
      <c r="N124" s="161"/>
      <c r="O124" s="161"/>
      <c r="P124" s="161"/>
      <c r="Q124" s="161"/>
    </row>
    <row r="125" spans="6:17" ht="15.75" x14ac:dyDescent="0.25">
      <c r="F125" s="161"/>
      <c r="G125" s="181" t="s">
        <v>654</v>
      </c>
      <c r="H125" s="182"/>
      <c r="I125" s="183"/>
      <c r="J125" s="184"/>
      <c r="K125" s="184">
        <f>SUM(K123:K124)</f>
        <v>40567000</v>
      </c>
      <c r="L125" s="161"/>
      <c r="M125" s="161"/>
      <c r="N125" s="161"/>
      <c r="O125" s="161"/>
      <c r="P125" s="161"/>
      <c r="Q125" s="161"/>
    </row>
    <row r="126" spans="6:17" ht="15" x14ac:dyDescent="0.25">
      <c r="F126" s="161"/>
      <c r="G126" s="178" t="s">
        <v>655</v>
      </c>
      <c r="H126" s="179"/>
      <c r="I126" s="188">
        <v>0.1</v>
      </c>
      <c r="J126" s="180"/>
      <c r="K126" s="180">
        <f>+K125*I126</f>
        <v>4056700</v>
      </c>
      <c r="L126" s="161"/>
      <c r="M126" s="161"/>
      <c r="N126" s="161"/>
      <c r="O126" s="161"/>
      <c r="P126" s="161"/>
      <c r="Q126" s="161"/>
    </row>
    <row r="127" spans="6:17" ht="15" x14ac:dyDescent="0.25">
      <c r="F127" s="161"/>
      <c r="G127" s="178" t="s">
        <v>656</v>
      </c>
      <c r="H127" s="186"/>
      <c r="I127" s="186"/>
      <c r="J127" s="186"/>
      <c r="K127" s="185">
        <f>+K126+K125</f>
        <v>44623700</v>
      </c>
      <c r="L127" s="161"/>
      <c r="M127" s="161"/>
      <c r="N127" s="161"/>
      <c r="O127" s="161"/>
      <c r="P127" s="161"/>
      <c r="Q127" s="161"/>
    </row>
    <row r="128" spans="6:17" ht="15" x14ac:dyDescent="0.25">
      <c r="F128" s="161"/>
      <c r="G128" s="189" t="s">
        <v>660</v>
      </c>
      <c r="H128" s="187"/>
      <c r="I128" s="188">
        <v>0.06</v>
      </c>
      <c r="J128" s="187"/>
      <c r="K128" s="190">
        <f>+I128*K127</f>
        <v>2677422</v>
      </c>
      <c r="L128" s="161"/>
      <c r="M128" s="161"/>
      <c r="N128" s="161"/>
      <c r="O128" s="161"/>
      <c r="P128" s="161"/>
      <c r="Q128" s="161"/>
    </row>
    <row r="129" spans="6:17" ht="15" x14ac:dyDescent="0.25">
      <c r="F129" s="161"/>
      <c r="G129" s="527" t="s">
        <v>661</v>
      </c>
      <c r="H129" s="528"/>
      <c r="I129" s="528"/>
      <c r="J129" s="529"/>
      <c r="K129" s="190">
        <f>+K128+K127</f>
        <v>47301122</v>
      </c>
      <c r="L129" s="161"/>
      <c r="M129" s="161"/>
      <c r="N129" s="161"/>
      <c r="O129" s="161"/>
      <c r="P129" s="161"/>
      <c r="Q129" s="161"/>
    </row>
    <row r="130" spans="6:17" ht="15" x14ac:dyDescent="0.25">
      <c r="F130" s="161"/>
      <c r="G130" s="161"/>
      <c r="H130" s="161"/>
      <c r="I130" s="161"/>
      <c r="J130" s="161"/>
      <c r="K130" s="161"/>
      <c r="L130" s="161"/>
      <c r="M130" s="161"/>
      <c r="N130" s="161"/>
      <c r="O130" s="161"/>
      <c r="P130" s="161"/>
      <c r="Q130" s="161"/>
    </row>
    <row r="131" spans="6:17" ht="15" x14ac:dyDescent="0.25">
      <c r="F131" s="161"/>
      <c r="G131" s="161"/>
      <c r="H131" s="161"/>
      <c r="I131" s="161"/>
      <c r="J131" s="161"/>
      <c r="K131" s="161"/>
      <c r="L131" s="161"/>
      <c r="M131" s="161"/>
      <c r="N131" s="161"/>
      <c r="O131" s="161"/>
      <c r="P131" s="161"/>
      <c r="Q131" s="161"/>
    </row>
    <row r="132" spans="6:17" ht="15" x14ac:dyDescent="0.25">
      <c r="F132" s="161"/>
      <c r="Q132" s="161"/>
    </row>
    <row r="133" spans="6:17" ht="15" x14ac:dyDescent="0.25">
      <c r="F133" s="161"/>
      <c r="Q133" s="161"/>
    </row>
    <row r="134" spans="6:17" ht="15" x14ac:dyDescent="0.25">
      <c r="F134" s="161"/>
      <c r="Q134" s="161"/>
    </row>
    <row r="135" spans="6:17" ht="15" x14ac:dyDescent="0.25">
      <c r="F135" s="161"/>
      <c r="Q135" s="161"/>
    </row>
    <row r="136" spans="6:17" ht="15" x14ac:dyDescent="0.25">
      <c r="F136" s="161"/>
      <c r="Q136" s="161"/>
    </row>
    <row r="137" spans="6:17" ht="15" x14ac:dyDescent="0.25">
      <c r="F137" s="161"/>
      <c r="Q137" s="161"/>
    </row>
    <row r="138" spans="6:17" ht="15" x14ac:dyDescent="0.25">
      <c r="F138" s="161"/>
      <c r="Q138" s="161"/>
    </row>
    <row r="139" spans="6:17" ht="15" x14ac:dyDescent="0.25">
      <c r="F139" s="161"/>
      <c r="Q139" s="161"/>
    </row>
  </sheetData>
  <mergeCells count="20">
    <mergeCell ref="Y3:Z3"/>
    <mergeCell ref="AA3:AB3"/>
    <mergeCell ref="AC3:AD3"/>
    <mergeCell ref="AE3:AF3"/>
    <mergeCell ref="Y2:AF2"/>
    <mergeCell ref="G129:J129"/>
    <mergeCell ref="G76:K76"/>
    <mergeCell ref="G92:J92"/>
    <mergeCell ref="G98:I98"/>
    <mergeCell ref="G99:I99"/>
    <mergeCell ref="G100:I100"/>
    <mergeCell ref="G103:K103"/>
    <mergeCell ref="G121:K121"/>
    <mergeCell ref="G91:I91"/>
    <mergeCell ref="B1:C1"/>
    <mergeCell ref="B2:C2"/>
    <mergeCell ref="E2:M2"/>
    <mergeCell ref="Q2:W2"/>
    <mergeCell ref="G87:J87"/>
    <mergeCell ref="N2:O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baseColWidth="10" defaultRowHeight="14.2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31</vt:i4>
      </vt:variant>
    </vt:vector>
  </HeadingPairs>
  <TitlesOfParts>
    <vt:vector size="41" baseType="lpstr">
      <vt:lpstr>1.PDL</vt:lpstr>
      <vt:lpstr>2.NOMBRE</vt:lpstr>
      <vt:lpstr>3.ARBOL PROBLEMA Y OBJETIVOS</vt:lpstr>
      <vt:lpstr>4.BENEFICIARIOS Y ACCIONES</vt:lpstr>
      <vt:lpstr>5.SELECCIÓN ODS</vt:lpstr>
      <vt:lpstr>PPT</vt:lpstr>
      <vt:lpstr>FICHA RESUMEN</vt:lpstr>
      <vt:lpstr>Proyeccion</vt:lpstr>
      <vt:lpstr>Hoja1</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2023-07-18T20:04:00Z</dcterms:modified>
</cp:coreProperties>
</file>